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Price Transparency\__Final Files for Web\Revised Shoppable File Sept 2022\"/>
    </mc:Choice>
  </mc:AlternateContent>
  <bookViews>
    <workbookView xWindow="0" yWindow="0" windowWidth="19200" windowHeight="6300" activeTab="5"/>
  </bookViews>
  <sheets>
    <sheet name="START HERE" sheetId="2" r:id="rId1"/>
    <sheet name="Surgery" sheetId="1" r:id="rId2"/>
    <sheet name="Imaging" sheetId="4" r:id="rId3"/>
    <sheet name="Diagnostics" sheetId="5" r:id="rId4"/>
    <sheet name="Therapeutics" sheetId="6" r:id="rId5"/>
    <sheet name="Clinic Visits" sheetId="7" r:id="rId6"/>
    <sheet name="Inpatient" sheetId="3" r:id="rId7"/>
  </sheets>
  <definedNames>
    <definedName name="_xlnm._FilterDatabase" localSheetId="5" hidden="1">'Clinic Visits'!$A$1:$Z$108</definedName>
    <definedName name="_xlnm._FilterDatabase" localSheetId="3" hidden="1">Diagnostics!$A$1:$Z$249</definedName>
    <definedName name="_xlnm._FilterDatabase" localSheetId="2" hidden="1">Imaging!$A$1:$Z$224</definedName>
    <definedName name="_xlnm._FilterDatabase" localSheetId="1" hidden="1">Surgery!$A$1:$Z$223</definedName>
    <definedName name="_xlnm._FilterDatabase" localSheetId="4" hidden="1">Therapeutics!$A$1:$Z$88</definedName>
    <definedName name="_xlnm.Print_Area" localSheetId="5">'Clinic Visits'!$A$1:$Z$108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22" i="1" l="1"/>
  <c r="P222" i="1"/>
  <c r="O222" i="1"/>
  <c r="N222" i="1"/>
  <c r="M222" i="1"/>
  <c r="L222" i="1"/>
  <c r="Q209" i="1"/>
  <c r="P209" i="1"/>
  <c r="O209" i="1"/>
  <c r="N209" i="1"/>
  <c r="M209" i="1"/>
  <c r="L209" i="1"/>
  <c r="Z212" i="1"/>
  <c r="Z222" i="1" s="1"/>
  <c r="Y212" i="1"/>
  <c r="Y222" i="1" s="1"/>
  <c r="X212" i="1"/>
  <c r="X222" i="1" s="1"/>
  <c r="W212" i="1"/>
  <c r="W222" i="1" s="1"/>
  <c r="V212" i="1"/>
  <c r="V222" i="1" s="1"/>
  <c r="U212" i="1"/>
  <c r="U222" i="1" s="1"/>
  <c r="T212" i="1"/>
  <c r="T222" i="1" s="1"/>
  <c r="S212" i="1"/>
  <c r="S222" i="1" s="1"/>
  <c r="R212" i="1"/>
  <c r="R222" i="1" s="1"/>
  <c r="K212" i="1"/>
  <c r="K222" i="1" s="1"/>
  <c r="J212" i="1"/>
  <c r="J222" i="1" s="1"/>
  <c r="I212" i="1"/>
  <c r="I222" i="1" s="1"/>
  <c r="H212" i="1"/>
  <c r="H222" i="1" s="1"/>
  <c r="G212" i="1"/>
  <c r="G222" i="1" s="1"/>
  <c r="Z199" i="1"/>
  <c r="Z209" i="1" s="1"/>
  <c r="Y199" i="1"/>
  <c r="Y209" i="1" s="1"/>
  <c r="X199" i="1"/>
  <c r="X209" i="1" s="1"/>
  <c r="W199" i="1"/>
  <c r="W209" i="1" s="1"/>
  <c r="V199" i="1"/>
  <c r="V209" i="1" s="1"/>
  <c r="U199" i="1"/>
  <c r="U209" i="1" s="1"/>
  <c r="T199" i="1"/>
  <c r="T209" i="1" s="1"/>
  <c r="S199" i="1"/>
  <c r="S209" i="1" s="1"/>
  <c r="R199" i="1"/>
  <c r="R209" i="1" s="1"/>
  <c r="K199" i="1"/>
  <c r="K209" i="1" s="1"/>
  <c r="J199" i="1"/>
  <c r="J209" i="1" s="1"/>
  <c r="I199" i="1"/>
  <c r="I209" i="1" s="1"/>
  <c r="H199" i="1"/>
  <c r="H209" i="1" s="1"/>
  <c r="G199" i="1"/>
  <c r="G209" i="1" s="1"/>
  <c r="Q196" i="1"/>
  <c r="P196" i="1"/>
  <c r="O196" i="1"/>
  <c r="N196" i="1"/>
  <c r="M196" i="1"/>
  <c r="L196" i="1"/>
  <c r="Z187" i="1"/>
  <c r="Z196" i="1" s="1"/>
  <c r="Y187" i="1"/>
  <c r="Y196" i="1" s="1"/>
  <c r="X187" i="1"/>
  <c r="X196" i="1" s="1"/>
  <c r="W187" i="1"/>
  <c r="W196" i="1" s="1"/>
  <c r="V187" i="1"/>
  <c r="V196" i="1" s="1"/>
  <c r="U187" i="1"/>
  <c r="U196" i="1" s="1"/>
  <c r="T187" i="1"/>
  <c r="T196" i="1" s="1"/>
  <c r="S187" i="1"/>
  <c r="S196" i="1" s="1"/>
  <c r="R187" i="1"/>
  <c r="R196" i="1" s="1"/>
  <c r="K187" i="1"/>
  <c r="K196" i="1" s="1"/>
  <c r="J187" i="1"/>
  <c r="J196" i="1" s="1"/>
  <c r="I187" i="1"/>
  <c r="I196" i="1" s="1"/>
  <c r="H187" i="1"/>
  <c r="H196" i="1" s="1"/>
  <c r="G187" i="1"/>
  <c r="G196" i="1" s="1"/>
  <c r="Z184" i="1"/>
  <c r="Y184" i="1"/>
  <c r="X184" i="1"/>
  <c r="W184" i="1"/>
  <c r="V184" i="1"/>
  <c r="U184" i="1"/>
  <c r="T184" i="1"/>
  <c r="S184" i="1"/>
  <c r="R184" i="1"/>
  <c r="Q184" i="1"/>
  <c r="P184" i="1"/>
  <c r="O184" i="1"/>
  <c r="N184" i="1"/>
  <c r="M184" i="1"/>
  <c r="L184" i="1"/>
  <c r="K184" i="1"/>
  <c r="J184" i="1"/>
  <c r="I184" i="1"/>
  <c r="H184" i="1"/>
  <c r="G184" i="1"/>
  <c r="Z168" i="1"/>
  <c r="Y168" i="1"/>
  <c r="X168" i="1"/>
  <c r="W168" i="1"/>
  <c r="V168" i="1"/>
  <c r="U168" i="1"/>
  <c r="T168" i="1"/>
  <c r="S168" i="1"/>
  <c r="R168" i="1"/>
  <c r="Q168" i="1"/>
  <c r="P168" i="1"/>
  <c r="O168" i="1"/>
  <c r="N168" i="1"/>
  <c r="M168" i="1"/>
  <c r="L168" i="1"/>
  <c r="K168" i="1"/>
  <c r="J168" i="1"/>
  <c r="I168" i="1"/>
  <c r="H168" i="1"/>
  <c r="G168" i="1"/>
  <c r="Q153" i="1"/>
  <c r="P153" i="1"/>
  <c r="O153" i="1"/>
  <c r="N153" i="1"/>
  <c r="M153" i="1"/>
  <c r="L153" i="1"/>
  <c r="Z139" i="1"/>
  <c r="Z153" i="1" s="1"/>
  <c r="Y139" i="1"/>
  <c r="Y153" i="1" s="1"/>
  <c r="X139" i="1"/>
  <c r="X153" i="1" s="1"/>
  <c r="W139" i="1"/>
  <c r="W153" i="1" s="1"/>
  <c r="V139" i="1"/>
  <c r="V153" i="1" s="1"/>
  <c r="U139" i="1"/>
  <c r="U153" i="1" s="1"/>
  <c r="T139" i="1"/>
  <c r="T153" i="1" s="1"/>
  <c r="S139" i="1"/>
  <c r="S153" i="1" s="1"/>
  <c r="R139" i="1"/>
  <c r="R153" i="1" s="1"/>
  <c r="K139" i="1"/>
  <c r="K153" i="1" s="1"/>
  <c r="J139" i="1"/>
  <c r="J153" i="1" s="1"/>
  <c r="I139" i="1"/>
  <c r="I153" i="1" s="1"/>
  <c r="H139" i="1"/>
  <c r="H153" i="1" s="1"/>
  <c r="G139" i="1"/>
  <c r="G153" i="1" s="1"/>
  <c r="Q118" i="1"/>
  <c r="P118" i="1"/>
  <c r="O118" i="1"/>
  <c r="N118" i="1"/>
  <c r="M118" i="1"/>
  <c r="L118" i="1"/>
  <c r="Z95" i="1"/>
  <c r="Z118" i="1" s="1"/>
  <c r="Y95" i="1"/>
  <c r="Y118" i="1" s="1"/>
  <c r="X95" i="1"/>
  <c r="X118" i="1" s="1"/>
  <c r="W95" i="1"/>
  <c r="W118" i="1" s="1"/>
  <c r="V95" i="1"/>
  <c r="V118" i="1" s="1"/>
  <c r="U95" i="1"/>
  <c r="U118" i="1" s="1"/>
  <c r="T95" i="1"/>
  <c r="T118" i="1" s="1"/>
  <c r="S95" i="1"/>
  <c r="S118" i="1" s="1"/>
  <c r="R95" i="1"/>
  <c r="R118" i="1" s="1"/>
  <c r="K95" i="1"/>
  <c r="K118" i="1" s="1"/>
  <c r="J95" i="1"/>
  <c r="J118" i="1" s="1"/>
  <c r="I95" i="1"/>
  <c r="I118" i="1" s="1"/>
  <c r="H95" i="1"/>
  <c r="H118" i="1" s="1"/>
  <c r="G95" i="1"/>
  <c r="G118" i="1" s="1"/>
  <c r="Q92" i="1"/>
  <c r="P92" i="1"/>
  <c r="O92" i="1"/>
  <c r="N92" i="1"/>
  <c r="M92" i="1"/>
  <c r="L92" i="1"/>
  <c r="Z64" i="1"/>
  <c r="Z92" i="1" s="1"/>
  <c r="Y64" i="1"/>
  <c r="Y92" i="1" s="1"/>
  <c r="X64" i="1"/>
  <c r="X92" i="1" s="1"/>
  <c r="W64" i="1"/>
  <c r="W92" i="1" s="1"/>
  <c r="V64" i="1"/>
  <c r="V92" i="1" s="1"/>
  <c r="U64" i="1"/>
  <c r="U92" i="1" s="1"/>
  <c r="T64" i="1"/>
  <c r="T92" i="1" s="1"/>
  <c r="S64" i="1"/>
  <c r="S92" i="1" s="1"/>
  <c r="R64" i="1"/>
  <c r="R92" i="1" s="1"/>
  <c r="K64" i="1"/>
  <c r="K92" i="1" s="1"/>
  <c r="J64" i="1"/>
  <c r="J92" i="1" s="1"/>
  <c r="I64" i="1"/>
  <c r="I92" i="1" s="1"/>
  <c r="H64" i="1"/>
  <c r="H92" i="1" s="1"/>
  <c r="G64" i="1"/>
  <c r="G92" i="1" s="1"/>
  <c r="Z40" i="1"/>
  <c r="Z59" i="1" s="1"/>
  <c r="Y40" i="1"/>
  <c r="Y59" i="1" s="1"/>
  <c r="X40" i="1"/>
  <c r="X59" i="1" s="1"/>
  <c r="W40" i="1"/>
  <c r="W59" i="1" s="1"/>
  <c r="V40" i="1"/>
  <c r="V59" i="1" s="1"/>
  <c r="U40" i="1"/>
  <c r="U59" i="1" s="1"/>
  <c r="T40" i="1"/>
  <c r="T59" i="1" s="1"/>
  <c r="S40" i="1"/>
  <c r="S59" i="1" s="1"/>
  <c r="R40" i="1"/>
  <c r="R59" i="1" s="1"/>
  <c r="K40" i="1"/>
  <c r="K59" i="1" s="1"/>
  <c r="J40" i="1"/>
  <c r="J59" i="1" s="1"/>
  <c r="I40" i="1"/>
  <c r="I59" i="1" s="1"/>
  <c r="H40" i="1"/>
  <c r="H59" i="1" s="1"/>
  <c r="G40" i="1"/>
  <c r="Q59" i="1"/>
  <c r="P59" i="1"/>
  <c r="O59" i="1"/>
  <c r="N59" i="1"/>
  <c r="M59" i="1"/>
  <c r="L59" i="1"/>
  <c r="G59" i="1"/>
  <c r="Q35" i="1"/>
  <c r="P35" i="1"/>
  <c r="O35" i="1"/>
  <c r="N35" i="1"/>
  <c r="M35" i="1"/>
  <c r="L35" i="1"/>
  <c r="Z29" i="1"/>
  <c r="Y29" i="1"/>
  <c r="X29" i="1"/>
  <c r="W29" i="1"/>
  <c r="V29" i="1"/>
  <c r="U29" i="1"/>
  <c r="T29" i="1"/>
  <c r="S29" i="1"/>
  <c r="R29" i="1"/>
  <c r="K29" i="1"/>
  <c r="J29" i="1"/>
  <c r="I29" i="1"/>
  <c r="H29" i="1"/>
  <c r="G29" i="1"/>
  <c r="Z13" i="1"/>
  <c r="Y13" i="1"/>
  <c r="X13" i="1"/>
  <c r="W13" i="1"/>
  <c r="V13" i="1"/>
  <c r="U13" i="1"/>
  <c r="T13" i="1"/>
  <c r="S13" i="1"/>
  <c r="R13" i="1"/>
  <c r="K13" i="1"/>
  <c r="J13" i="1"/>
  <c r="I13" i="1"/>
  <c r="H13" i="1"/>
  <c r="G13" i="1"/>
  <c r="J35" i="1" l="1"/>
  <c r="H35" i="1"/>
  <c r="V35" i="1"/>
  <c r="S35" i="1"/>
  <c r="G35" i="1"/>
  <c r="R35" i="1"/>
  <c r="K35" i="1"/>
  <c r="W35" i="1"/>
  <c r="T35" i="1"/>
  <c r="U35" i="1"/>
  <c r="I35" i="1"/>
  <c r="X35" i="1"/>
  <c r="Y35" i="1"/>
  <c r="Z35" i="1"/>
</calcChain>
</file>

<file path=xl/sharedStrings.xml><?xml version="1.0" encoding="utf-8"?>
<sst xmlns="http://schemas.openxmlformats.org/spreadsheetml/2006/main" count="2026" uniqueCount="442">
  <si>
    <t>Tug Valley ARH Reg Medical Ctr</t>
  </si>
  <si>
    <t xml:space="preserve"> </t>
  </si>
  <si>
    <t>Per Federal requirements, the prices posted herein contain the estimated allowable amounts under particular payer plans, and do not reflect the projected amount due from the patient.</t>
  </si>
  <si>
    <t>Return to Main Screen</t>
  </si>
  <si>
    <t>MEDICAID MANAGED CARE</t>
  </si>
  <si>
    <t>MEDICARE ADVANTAGE/VETERANS</t>
  </si>
  <si>
    <t>COMMERCIAL</t>
  </si>
  <si>
    <t>Shoppable Service</t>
  </si>
  <si>
    <t>Primary and Ancillary Charges</t>
  </si>
  <si>
    <t>CPT/HCPCS Code</t>
  </si>
  <si>
    <t>Discounted
Cash
Price</t>
  </si>
  <si>
    <t>Minimum
Third Party
Negotiated
Charge</t>
  </si>
  <si>
    <t>Maximum
Third Party
Negotiated
Charge</t>
  </si>
  <si>
    <t>WellCare Medicaid</t>
  </si>
  <si>
    <t>Molina Medicaid Kentucky</t>
  </si>
  <si>
    <t>Humana Medicaid Kentucky</t>
  </si>
  <si>
    <t>Anthem Medicaid Kentucky</t>
  </si>
  <si>
    <t>Aetna Medicaid Kentucky</t>
  </si>
  <si>
    <t>Anthem MCR 
Kentucky</t>
  </si>
  <si>
    <t>Aetna MCR 
Kentucky</t>
  </si>
  <si>
    <t>WellCare Medicare</t>
  </si>
  <si>
    <t>United Healthcare Medicare</t>
  </si>
  <si>
    <t>Humana Medicare</t>
  </si>
  <si>
    <t>CareSource Kentucky</t>
  </si>
  <si>
    <t>Veteran's Affair Optum</t>
  </si>
  <si>
    <t>Aetna Commercial</t>
  </si>
  <si>
    <t xml:space="preserve">Anthem
 Blue Cross </t>
  </si>
  <si>
    <t xml:space="preserve">Anthem Pathway
PPO </t>
  </si>
  <si>
    <t xml:space="preserve">Anthem Pathway
HMO </t>
  </si>
  <si>
    <t>Anthem 
Transition</t>
  </si>
  <si>
    <t>UHC Commercial</t>
  </si>
  <si>
    <t>UMR</t>
  </si>
  <si>
    <t>Humana
Commercial</t>
  </si>
  <si>
    <t>CT Abdomen + Pelvis</t>
  </si>
  <si>
    <t>Primary procedure</t>
  </si>
  <si>
    <t>CT Abdomen + Pelvis with contrast</t>
  </si>
  <si>
    <t>Contrast material</t>
  </si>
  <si>
    <t>Q9967</t>
  </si>
  <si>
    <t>Total</t>
  </si>
  <si>
    <t>CT Abdomen + Pelvis, without contrast, followed by contrast</t>
  </si>
  <si>
    <t>CT Angiography, Chest with contrast</t>
  </si>
  <si>
    <t>CT Angiography, Head with contrast</t>
  </si>
  <si>
    <t>CT Angiography, Neck with contrast</t>
  </si>
  <si>
    <t>CT Chest</t>
  </si>
  <si>
    <t>CT Chest with contrast</t>
  </si>
  <si>
    <t xml:space="preserve">CT Extremity Lower </t>
  </si>
  <si>
    <t xml:space="preserve">CT Extremity Upper </t>
  </si>
  <si>
    <t>CT Facial</t>
  </si>
  <si>
    <t>CT Head or brain</t>
  </si>
  <si>
    <t>CT Lung low dose for cancer screening</t>
  </si>
  <si>
    <t>CT Pelvis</t>
  </si>
  <si>
    <t>CT Pelvis with Contrast</t>
  </si>
  <si>
    <t>CT Soft tissue neck</t>
  </si>
  <si>
    <t>CT Soft tissue neck; with contrast</t>
  </si>
  <si>
    <t xml:space="preserve">CT Spine Cervical </t>
  </si>
  <si>
    <t xml:space="preserve">CT Spine Lumbar </t>
  </si>
  <si>
    <t xml:space="preserve">CT Spine Thoracic </t>
  </si>
  <si>
    <t>MRI, Extremity Lower Joint</t>
  </si>
  <si>
    <t>Primary Procedure</t>
  </si>
  <si>
    <t>MRI, Extremity Lower Joint, bilateral</t>
  </si>
  <si>
    <t xml:space="preserve">MRI, Extremity Upper Joint </t>
  </si>
  <si>
    <t xml:space="preserve">MRI, Head </t>
  </si>
  <si>
    <t>MRI, Head without contrast, followed by with contrast</t>
  </si>
  <si>
    <t>Contrast</t>
  </si>
  <si>
    <t>A9575</t>
  </si>
  <si>
    <t xml:space="preserve">MRI, Spine Cervical </t>
  </si>
  <si>
    <t xml:space="preserve">MRI, Spine Lumbar </t>
  </si>
  <si>
    <t xml:space="preserve">MRI, Spine Thoracic </t>
  </si>
  <si>
    <t>Ultrasound, Soft Tissue Head/Neck</t>
  </si>
  <si>
    <t>Ultrasound, Breast Complete</t>
  </si>
  <si>
    <t>Ultrasound, Breast Complete, bilateral</t>
  </si>
  <si>
    <t>Ultrasound, Breast Limited</t>
  </si>
  <si>
    <t>Ultrasound, Breast Limited, bilateral</t>
  </si>
  <si>
    <t>Ultrasound, Abdomen Complete</t>
  </si>
  <si>
    <t>Ultrasound, Abdomen Limited</t>
  </si>
  <si>
    <t>Ultrasound, Pregnant 1st trimester</t>
  </si>
  <si>
    <t>Ultrasound, Pregnant after 1st trimester</t>
  </si>
  <si>
    <t>Fetal biophysical profile with non-stress test</t>
  </si>
  <si>
    <t>Fetal biophysical profile</t>
  </si>
  <si>
    <t>Ultrasound, Transvaginal</t>
  </si>
  <si>
    <t>Ultrasound, Pelvic Non-Obstetric</t>
  </si>
  <si>
    <t>Ultrasound, Arterial Doppler, Lower Extremity Bilateral</t>
  </si>
  <si>
    <t>Ultrasound, Arterial Doppler, Lower Extremity Unilateral</t>
  </si>
  <si>
    <t>Ultrasound, Venous Doppler</t>
  </si>
  <si>
    <t>Ultrasound, Venous Doppler, bilateral</t>
  </si>
  <si>
    <t>Nuclear Medicine: hepatobiliary w/pharmacologic intervention</t>
  </si>
  <si>
    <t>A9537</t>
  </si>
  <si>
    <t>SPECT; multiple tests rest/stress</t>
  </si>
  <si>
    <t>A9502</t>
  </si>
  <si>
    <t>PET/CT Scan, FDG dose, skull base to mid-thigh</t>
  </si>
  <si>
    <t>A9552</t>
  </si>
  <si>
    <t>DEXA, Bone Density study, axial</t>
  </si>
  <si>
    <t>XRAY, Abdomen 1 View</t>
  </si>
  <si>
    <t>XRAY, Acute Abdominal Series with chest</t>
  </si>
  <si>
    <t>XRAY, Ankle Min 3 Views</t>
  </si>
  <si>
    <t>XRAY, Ankle Min 3 Views, bilateral</t>
  </si>
  <si>
    <t>XRAY, Chest 1 View</t>
  </si>
  <si>
    <t>XRAY, Chest 2 Views</t>
  </si>
  <si>
    <t>XRAY, Elbow 2 Views</t>
  </si>
  <si>
    <t>XRAY, Elbow 3 Views</t>
  </si>
  <si>
    <t>XRAY, Fingers 2 views</t>
  </si>
  <si>
    <t>XRAY, Foot 2 views</t>
  </si>
  <si>
    <t>XRAY, Foot 2 views, bilateral</t>
  </si>
  <si>
    <t>XRAY, Foot Complete</t>
  </si>
  <si>
    <t>XRAY, Foot Complete, bilateral</t>
  </si>
  <si>
    <t xml:space="preserve">XRAY, Forearm 2 Views </t>
  </si>
  <si>
    <t>XRAY, Forearm 2 Views , bilateral</t>
  </si>
  <si>
    <t>XRAY, Hand 2 views</t>
  </si>
  <si>
    <t>XRAY, Hand 2 views, bilateral</t>
  </si>
  <si>
    <t>XRAY, Hand 3 views</t>
  </si>
  <si>
    <t>XRAY, Hand 3 views, bilateral</t>
  </si>
  <si>
    <t>XRAY, Hip; 2-3 views</t>
  </si>
  <si>
    <t>XRAY, Humerus 2 views</t>
  </si>
  <si>
    <t>XRAY, Humerus 2 views, bilateral</t>
  </si>
  <si>
    <t>XRAY, Knee 1-2 Views</t>
  </si>
  <si>
    <t>XRAY, Knee 1-2 Views, bilateral</t>
  </si>
  <si>
    <t>XRAY, Knee 3 Views</t>
  </si>
  <si>
    <t>XRAY, Knee 3 Views, bilateral</t>
  </si>
  <si>
    <t>XRAY, Knee; complete</t>
  </si>
  <si>
    <t>XRAY, Knee; complete, bilateral</t>
  </si>
  <si>
    <t>XRAY, Lumbar Spine 2-3 Views</t>
  </si>
  <si>
    <t>XRAY, Lumbar Spine 4 or more views</t>
  </si>
  <si>
    <t>XRAY, Pelvis 1-2 Views</t>
  </si>
  <si>
    <t>XRAY, Ribs 3 Views with Chest</t>
  </si>
  <si>
    <t>XRAY, Shoulder</t>
  </si>
  <si>
    <t>XRAY, Shoulder, bilateral</t>
  </si>
  <si>
    <t>XRAY, Spine Cervical 2-3 Views</t>
  </si>
  <si>
    <t>XRAY, Spine Thoracic 3 Views</t>
  </si>
  <si>
    <t>XRAY, Tibia Fibula 2 Views</t>
  </si>
  <si>
    <t>XRAY, Tibia Fibula 2 Views, bilateral</t>
  </si>
  <si>
    <t xml:space="preserve">XRAY, Wrist </t>
  </si>
  <si>
    <t>XRAY, Wrist , bilateral</t>
  </si>
  <si>
    <t>Mammogram, Digital Diagnostic - Unilateral</t>
  </si>
  <si>
    <t>Mammogram, Digital Diagnostic - Bilateral</t>
  </si>
  <si>
    <t>Mammogram, Screening - Bilateral (includes CAD)</t>
  </si>
  <si>
    <t>Basic Metabolic Panel</t>
  </si>
  <si>
    <t>Venipuncture</t>
  </si>
  <si>
    <t>Blood Urea Nitrogen (BUN) + Creatinine</t>
  </si>
  <si>
    <t>Bun Serum</t>
  </si>
  <si>
    <t>Complete Blood Count (CBC)</t>
  </si>
  <si>
    <t>Cbc Automated</t>
  </si>
  <si>
    <t>Complete Blood Count (CBC) with Differential</t>
  </si>
  <si>
    <t>Cbc Automated W/Diff</t>
  </si>
  <si>
    <t>Comprehensive Metabolic Panel</t>
  </si>
  <si>
    <t>COVID-19 Virus Test</t>
  </si>
  <si>
    <t>Covid 19 Test</t>
  </si>
  <si>
    <t>U0002</t>
  </si>
  <si>
    <t>Covid 19 Specimen Collection</t>
  </si>
  <si>
    <t>C9803</t>
  </si>
  <si>
    <t>COVID-19 Virus Test, Probe,  Lab Corp</t>
  </si>
  <si>
    <t>U0003</t>
  </si>
  <si>
    <t>COVID-19 Virus Test, Probe, UK</t>
  </si>
  <si>
    <t>Culture Urine</t>
  </si>
  <si>
    <t>Cult Urine</t>
  </si>
  <si>
    <t>Culture Urine with Positive Growth</t>
  </si>
  <si>
    <t>Bacteria Identification</t>
  </si>
  <si>
    <t>Mic Antibiotic Sensitivity</t>
  </si>
  <si>
    <t>Drug screen urine</t>
  </si>
  <si>
    <t>Fecal Occult Blood for Colorectal Screening</t>
  </si>
  <si>
    <t>Colorectal Ca Scrn Fobt Wo Sy</t>
  </si>
  <si>
    <t>G0328</t>
  </si>
  <si>
    <t>Hcg Free/Total</t>
  </si>
  <si>
    <t>Hemoglobin</t>
  </si>
  <si>
    <t>Hemoglobin + Hematocrit (H+H)</t>
  </si>
  <si>
    <t>Hematocrit</t>
  </si>
  <si>
    <t>Hemoglobin A1C</t>
  </si>
  <si>
    <t>Hemoglobin A1C/glycohemoglobin</t>
  </si>
  <si>
    <t>Hepatic Function Panel</t>
  </si>
  <si>
    <t>Hepatitis Acute Panel</t>
  </si>
  <si>
    <t>Hepatitis C, Probe</t>
  </si>
  <si>
    <t>Hcv Rna Detect/Quant S(Pcr)</t>
  </si>
  <si>
    <t>HIV testing</t>
  </si>
  <si>
    <t>Hiv 4Th Generat Serum W/Reflx</t>
  </si>
  <si>
    <t>Influenza Test, Probe</t>
  </si>
  <si>
    <t>Influenza Virus A/B By Pcr</t>
  </si>
  <si>
    <t>Lipase</t>
  </si>
  <si>
    <t>Lipid Panel</t>
  </si>
  <si>
    <t>Magnesium</t>
  </si>
  <si>
    <t>Microalbumin Urine</t>
  </si>
  <si>
    <t>Mumps</t>
  </si>
  <si>
    <t>Pap Smear</t>
  </si>
  <si>
    <t xml:space="preserve">Pap Image Guided </t>
  </si>
  <si>
    <t>Pregnancy Test Serum Qual</t>
  </si>
  <si>
    <t>Pregnancy Test Urine</t>
  </si>
  <si>
    <t>Procalcitonin Serum</t>
  </si>
  <si>
    <t>Protime (PT)</t>
  </si>
  <si>
    <t>Pt</t>
  </si>
  <si>
    <t>Protime + PTT</t>
  </si>
  <si>
    <t>Ptt</t>
  </si>
  <si>
    <t>PSA Screening</t>
  </si>
  <si>
    <t>Prostate, PSA Total</t>
  </si>
  <si>
    <t>PSA Total</t>
  </si>
  <si>
    <t>PSA Total + Free</t>
  </si>
  <si>
    <t>Prostate, PSA Free</t>
  </si>
  <si>
    <t>Renal Function Panel</t>
  </si>
  <si>
    <t xml:space="preserve">Rheumatoid Factor </t>
  </si>
  <si>
    <t>Rheumatoid Factor Quan</t>
  </si>
  <si>
    <t>Rsv By Pcr</t>
  </si>
  <si>
    <t>Rubeola</t>
  </si>
  <si>
    <t xml:space="preserve">Sedimentation Rate, Erythrocyte </t>
  </si>
  <si>
    <t>Sed Rate In House</t>
  </si>
  <si>
    <t>Streptococcus Group A, Probe</t>
  </si>
  <si>
    <t>Strep A Pcr</t>
  </si>
  <si>
    <t>Testosterone Free</t>
  </si>
  <si>
    <t>Testosterone Total</t>
  </si>
  <si>
    <t>Testosterone Total + Free</t>
  </si>
  <si>
    <t>Thyroid Stimulating Hormone (TSH)</t>
  </si>
  <si>
    <t>TSH</t>
  </si>
  <si>
    <t>Thyroid Stimulating Hormone (TSH) + T4</t>
  </si>
  <si>
    <t>T4</t>
  </si>
  <si>
    <t>Thyroid Peroxidase Antibodies, TPO</t>
  </si>
  <si>
    <t>Thyroperoxidase Ab Serum</t>
  </si>
  <si>
    <t>Transfusion Type and Screen - 1 unit</t>
  </si>
  <si>
    <t>Bb Antibody Screen</t>
  </si>
  <si>
    <t>Abo Blood Type</t>
  </si>
  <si>
    <t>Rh</t>
  </si>
  <si>
    <t>Bb Crossmatch Compatibility</t>
  </si>
  <si>
    <t>Uric Acid Blood</t>
  </si>
  <si>
    <t xml:space="preserve">Urinalysis </t>
  </si>
  <si>
    <t>Urinalysis non-automated</t>
  </si>
  <si>
    <t>Urinalysis by dipstick</t>
  </si>
  <si>
    <t>Urinalysis auto w/scope</t>
  </si>
  <si>
    <t>Varicella-Zoster Virus Antibody</t>
  </si>
  <si>
    <t>Varicella-Zoster Ab Qnt Igm</t>
  </si>
  <si>
    <t>Vitamin B12</t>
  </si>
  <si>
    <t>Vitamin D</t>
  </si>
  <si>
    <t>Fetal non-stress test</t>
  </si>
  <si>
    <t>Electrocardiogram (EKG)</t>
  </si>
  <si>
    <t>Stress test (tracing only)</t>
  </si>
  <si>
    <t>Rhythm EKG strip</t>
  </si>
  <si>
    <t>Holter Monitor ECG</t>
  </si>
  <si>
    <t>Scanning and report</t>
  </si>
  <si>
    <t>Echocardiography with Doppler</t>
  </si>
  <si>
    <t>Echocardiography Stress Test Complete</t>
  </si>
  <si>
    <t>Bronchodilation (pre/post bronchodilator administration)</t>
  </si>
  <si>
    <t>Plethysmography (PFT)</t>
  </si>
  <si>
    <t>Diffusing capacity</t>
  </si>
  <si>
    <t>Pulse oximetry (single)</t>
  </si>
  <si>
    <t>Pulse oximetry (multiple)</t>
  </si>
  <si>
    <t>Pulse oximetry (continuous)</t>
  </si>
  <si>
    <t>Home Sleep Study; unattended 4 ports</t>
  </si>
  <si>
    <t>Polysomnography; 6+ yrs</t>
  </si>
  <si>
    <t>Polysomnography; 6+ yrs w/CPAP</t>
  </si>
  <si>
    <t>OT - Mechanical Traction</t>
  </si>
  <si>
    <t>OT - Paraffin Bath</t>
  </si>
  <si>
    <t>OT - Ultrasound</t>
  </si>
  <si>
    <t>OT - Therapeutic Exercise, 15 minutes</t>
  </si>
  <si>
    <t>OT - Manual therapy, 15 minutes</t>
  </si>
  <si>
    <t>OT - Evaluation Low Complexity</t>
  </si>
  <si>
    <t>OT - Evaluation Moderate Complexity</t>
  </si>
  <si>
    <t>OT - Evaluation High Complexity</t>
  </si>
  <si>
    <t>OT - Therapeutic Activity 15 minutes</t>
  </si>
  <si>
    <t>OT - Self Care/Home Management, 15 minutes</t>
  </si>
  <si>
    <t>OT - Electrical Stimulation</t>
  </si>
  <si>
    <t>G0283</t>
  </si>
  <si>
    <t>PT - Mechanical Traction</t>
  </si>
  <si>
    <t>PT - Paraffin Bath</t>
  </si>
  <si>
    <t>PT - Whirlpool/Fluidotherapy</t>
  </si>
  <si>
    <t>PT - Ultrasound</t>
  </si>
  <si>
    <t>PT - Therapeutic Exercise, 15 minutes</t>
  </si>
  <si>
    <t>PT - Neuromuscular Re-Education</t>
  </si>
  <si>
    <t>PT - Gait Training</t>
  </si>
  <si>
    <t>PT - Manual therapy, 15 minutes</t>
  </si>
  <si>
    <t>PT - Evaluation Low Complexity</t>
  </si>
  <si>
    <t>PT - Evaluation Moderate Complexity</t>
  </si>
  <si>
    <t>PT - Evaluation High Complexity</t>
  </si>
  <si>
    <t xml:space="preserve">PT - Re-evaluation </t>
  </si>
  <si>
    <t>PT - Therapeutic Activity 15 minutes</t>
  </si>
  <si>
    <t>PT - Electrical Stimulation</t>
  </si>
  <si>
    <t>ST - Speech Therapy Individual Treatment</t>
  </si>
  <si>
    <t>ST - Speech Evaluation Sound</t>
  </si>
  <si>
    <t>ST - Speech Evaluation Sound with Language</t>
  </si>
  <si>
    <t>ST - Treatment Swallow/Oral Function</t>
  </si>
  <si>
    <t>ST - Therapy Alternative Communication Device</t>
  </si>
  <si>
    <t>ST - Evaluation Swallowing Function</t>
  </si>
  <si>
    <t>ST - Evaluation Swallowing Function Fluoroscopic</t>
  </si>
  <si>
    <t>Ancillary Procedure</t>
  </si>
  <si>
    <t>Irrigation implanted venous access device</t>
  </si>
  <si>
    <t>Phlebotomy, therapeutic</t>
  </si>
  <si>
    <t xml:space="preserve">Intravenous Infusion - Antibotic (Ceftriaxone) </t>
  </si>
  <si>
    <t>Drug</t>
  </si>
  <si>
    <t>J0696</t>
  </si>
  <si>
    <t>Intraveous Infusion - Iron Deficiency (Injectafer)</t>
  </si>
  <si>
    <t>J1439</t>
  </si>
  <si>
    <t>Office/Clinic Visits</t>
  </si>
  <si>
    <t>Clinic Visit - New patient, Level 2</t>
  </si>
  <si>
    <t>Professional Clinic Visit</t>
  </si>
  <si>
    <t>na</t>
  </si>
  <si>
    <t>Clinic Visit - New patient, Level 3</t>
  </si>
  <si>
    <t>Clinic Visit - New patient, Level 4</t>
  </si>
  <si>
    <t>Clinic Visit - New patient, Level 5</t>
  </si>
  <si>
    <t>Clinic Visit - Established patient, Level 1</t>
  </si>
  <si>
    <t>Clinic Visit - Established patient, Level 2</t>
  </si>
  <si>
    <t>Clinic Visit - Established patient, Level 3</t>
  </si>
  <si>
    <t>Clinic Visit - Established patient, Level 4</t>
  </si>
  <si>
    <t>Clinic Visit - Established patient, Level 5</t>
  </si>
  <si>
    <t>Clinic Visits with Common Procedures</t>
  </si>
  <si>
    <t>Major joint/bursa aspiration + Clinic Visit</t>
  </si>
  <si>
    <t>Physician Service</t>
  </si>
  <si>
    <t>Major joint/bursa injection + Triamcinolone  (medication) + Clinic Visit</t>
  </si>
  <si>
    <t>J3301</t>
  </si>
  <si>
    <t>Glucose Finger Stick + Clinic Visit</t>
  </si>
  <si>
    <t>Urinalysis + Clinic Visit</t>
  </si>
  <si>
    <t>Influenza Test + Clinic Visit</t>
  </si>
  <si>
    <t>Strep Test + Clinic Visit</t>
  </si>
  <si>
    <t>Pacemaker device evaluation</t>
  </si>
  <si>
    <t>Injection Antibiotic (Ceftriaxone) + Clinic Visit</t>
  </si>
  <si>
    <t>Injection Vitamin B12 + Clinic Visit</t>
  </si>
  <si>
    <t>J3420</t>
  </si>
  <si>
    <t>Injection Ketorolac + Clinic Visit</t>
  </si>
  <si>
    <t>J1885</t>
  </si>
  <si>
    <t>Psychiatric Services</t>
  </si>
  <si>
    <t>Psychiatric Diagnostic Evaluation</t>
  </si>
  <si>
    <t>Professional Service</t>
  </si>
  <si>
    <t>Psychotherapy 30 minutes</t>
  </si>
  <si>
    <t>Psychotherapy 45 minutes</t>
  </si>
  <si>
    <t>Psychotherapy 60 minutes</t>
  </si>
  <si>
    <t>Psychotherapy Group</t>
  </si>
  <si>
    <t>Family Psychotherapy, no patient, 50 minutes</t>
  </si>
  <si>
    <t>Family Psychotherapy, with patient, 50 minutes</t>
  </si>
  <si>
    <t>Office Consultations</t>
  </si>
  <si>
    <t xml:space="preserve">Office consultation - Level 2 </t>
  </si>
  <si>
    <t>Office consultation - Level 3</t>
  </si>
  <si>
    <t>Office consultation - Level 4</t>
  </si>
  <si>
    <t>Office consultation - Level 5</t>
  </si>
  <si>
    <t>Preventative Services</t>
  </si>
  <si>
    <t>Visit to determine eligibility for Low-Dose CT Lung Cancer Screening</t>
  </si>
  <si>
    <t>G0296</t>
  </si>
  <si>
    <t>Preventive Medicine Evaluation - New Patient (18-39 yrs)</t>
  </si>
  <si>
    <t>Preventive Medicine Evaluation - New Patient (40-64 yrs)</t>
  </si>
  <si>
    <t xml:space="preserve">Removal of breast lesion </t>
  </si>
  <si>
    <t>Additional Surgery time</t>
  </si>
  <si>
    <t>Pre-op</t>
  </si>
  <si>
    <t>Recovery</t>
  </si>
  <si>
    <t>Pathology</t>
  </si>
  <si>
    <t>Supplies</t>
  </si>
  <si>
    <t>Drugs</t>
  </si>
  <si>
    <t>J3490</t>
  </si>
  <si>
    <t>J1100</t>
  </si>
  <si>
    <t>J2405</t>
  </si>
  <si>
    <t xml:space="preserve">Professional </t>
  </si>
  <si>
    <t>Shoulder arthroscopy/surgery</t>
  </si>
  <si>
    <t>Knee arthroscopy/surgery</t>
  </si>
  <si>
    <t>Remove tonsils and adenoids</t>
  </si>
  <si>
    <t>Laparoscopic cholecystectomy</t>
  </si>
  <si>
    <t>Repair of inguinal hernia</t>
  </si>
  <si>
    <t>C1781</t>
  </si>
  <si>
    <t>J0690</t>
  </si>
  <si>
    <t>J0330</t>
  </si>
  <si>
    <t>Biopsy of prostate</t>
  </si>
  <si>
    <t>Laparoscopic removal of prostate</t>
  </si>
  <si>
    <t>Vaginal delivery and post partum care</t>
  </si>
  <si>
    <t>Cesarean delivery and post partum care</t>
  </si>
  <si>
    <t>Vaginal delivery and post partum care after C-section</t>
  </si>
  <si>
    <t>Epidural steroid injection without imaging</t>
  </si>
  <si>
    <t>Epidural steroid injection with imaging</t>
  </si>
  <si>
    <t>Transforaminal epidural injection</t>
  </si>
  <si>
    <t>After cataract laser surgery</t>
  </si>
  <si>
    <t>Cataract removal with insertion of intraocular lens</t>
  </si>
  <si>
    <t>V2632</t>
  </si>
  <si>
    <t>Left heart catheterization</t>
  </si>
  <si>
    <t xml:space="preserve">EGD upper endoscopy </t>
  </si>
  <si>
    <t>Additional Endo time</t>
  </si>
  <si>
    <t>EGD upper endoscopy w/ biopsy</t>
  </si>
  <si>
    <t>Colonoscopy</t>
  </si>
  <si>
    <t>Colonoscopy and biopsy</t>
  </si>
  <si>
    <t>Colonoscopy w/lesion removal</t>
  </si>
  <si>
    <r>
      <rPr>
        <b/>
        <sz val="22"/>
        <color theme="1"/>
        <rFont val="Segoe UI"/>
        <family val="2"/>
      </rPr>
      <t>Tug Valley ARH Regional Medical Center</t>
    </r>
    <r>
      <rPr>
        <b/>
        <u/>
        <sz val="14"/>
        <color theme="1"/>
        <rFont val="Segoe UI"/>
        <family val="2"/>
      </rPr>
      <t xml:space="preserve">
Database of Most Common Shoppable Services</t>
    </r>
    <r>
      <rPr>
        <sz val="14"/>
        <color theme="1"/>
        <rFont val="Segoe UI"/>
        <family val="2"/>
      </rPr>
      <t xml:space="preserve">
A ‘shoppable’ service includes tests or procedures you can schedule ahead of time, usually on an outpatient basis. The link below includes our standard charges for up to 300 shoppable services. Each is grouped with ancillary charges that are customarily provided by the hospital in conjunction with the shoppable service.   
In accordance with federal requirements, each ‘shoppable service’ is displayed with the following standard charges:
•	Discounted cash price: The charge that applies to an individual who pays cash (or cash equivalent) for a hospital item or service.
•	Minimum negotiated charge: The lowest charge that we have negotiated with all third-party payers for an item or service. 
•	Maximum negotiated charge: The highest charge that we have negotiated with all third-party payers for an item or service. 
•	Payer-specific negotiated charges: The charge that we have negotiated with a specific third-party payer for an item or service. 
Note: The site does not include rates for traditional Medicare or traditional Medicaid.
</t>
    </r>
    <r>
      <rPr>
        <b/>
        <sz val="14"/>
        <color theme="1"/>
        <rFont val="Segoe UI"/>
        <family val="2"/>
      </rPr>
      <t>Per Federal requirements, the prices posted herein contain the estimated allowable amounts under particular payer plans, and do not reflect the projected amount due from the patient.</t>
    </r>
    <r>
      <rPr>
        <sz val="14"/>
        <color theme="1"/>
        <rFont val="Segoe UI"/>
        <family val="2"/>
      </rPr>
      <t xml:space="preserve">
</t>
    </r>
    <r>
      <rPr>
        <b/>
        <u/>
        <sz val="14"/>
        <color theme="1"/>
        <rFont val="Segoe UI"/>
        <family val="2"/>
      </rPr>
      <t>Please click on the services categories below.</t>
    </r>
    <r>
      <rPr>
        <sz val="14"/>
        <color theme="1"/>
        <rFont val="Segoe UI"/>
        <family val="2"/>
      </rPr>
      <t xml:space="preserve">
</t>
    </r>
  </si>
  <si>
    <t>Hospital Outpatient
Surgical</t>
  </si>
  <si>
    <t>Hospital Outpatient
Imaging</t>
  </si>
  <si>
    <t>Hospital Outpatient
Diagnostics</t>
  </si>
  <si>
    <t>Hospital Outpatient
Therapeutics</t>
  </si>
  <si>
    <t>Hospital Outpatient
Clinic Visits</t>
  </si>
  <si>
    <t>Hospital Inpatient
Elective Surgery</t>
  </si>
  <si>
    <t>General Surgery</t>
  </si>
  <si>
    <t>CT Scan</t>
  </si>
  <si>
    <t>Laboratory</t>
  </si>
  <si>
    <t>Speech Language Pathology</t>
  </si>
  <si>
    <t>Evaluation and Management</t>
  </si>
  <si>
    <t>Elective Surgery</t>
  </si>
  <si>
    <t>Endoscopy</t>
  </si>
  <si>
    <t>MRI/MRA</t>
  </si>
  <si>
    <t>Other Diagnostics/Sleep Lab</t>
  </si>
  <si>
    <t>Physical Therapy</t>
  </si>
  <si>
    <t>Consultations</t>
  </si>
  <si>
    <t>Ultrasound</t>
  </si>
  <si>
    <t>Occupational Therapy</t>
  </si>
  <si>
    <t>Preventative Medicine</t>
  </si>
  <si>
    <t>Nuclear Medicine</t>
  </si>
  <si>
    <t>Other Therapeutic Services</t>
  </si>
  <si>
    <t>PET</t>
  </si>
  <si>
    <t>Xray</t>
  </si>
  <si>
    <t>Mammogram</t>
  </si>
  <si>
    <t>DRG</t>
  </si>
  <si>
    <t>Unicare Medicaid West Virginia</t>
  </si>
  <si>
    <t>The Health Plan Medicaid West Virginia</t>
  </si>
  <si>
    <t>Anthem Medicare</t>
  </si>
  <si>
    <t>Aetna Medicare</t>
  </si>
  <si>
    <t>Anthem Transition</t>
  </si>
  <si>
    <t>Highmark Blue Cross West Virginia</t>
  </si>
  <si>
    <t>Humana Commercial</t>
  </si>
  <si>
    <t>United Healthcare Commercial</t>
  </si>
  <si>
    <t>Standard Charges - Per Diem</t>
  </si>
  <si>
    <t>Acute Care Per Diem</t>
  </si>
  <si>
    <t>60% Charges</t>
  </si>
  <si>
    <t>Cardiac Surgery</t>
  </si>
  <si>
    <t>Cardiac valve and other major cardiothoracic procedures without cardiac catheterization with major complications or comorbidities</t>
  </si>
  <si>
    <t>All inclusive rate unless otherwise specified</t>
  </si>
  <si>
    <t>Hospital does not perform</t>
  </si>
  <si>
    <t>Spine Surgery</t>
  </si>
  <si>
    <t>Cervical spinal fusion without comorbid conditions (CC) or major comorbid conditions or complications (MCC).</t>
  </si>
  <si>
    <t>Spinal fusion except cervical without major comorbid conditions or complications</t>
  </si>
  <si>
    <t>Orthopedic Surgery</t>
  </si>
  <si>
    <t>Major joint replacement or reattachment of lower extremity without major comorbid conditions or complications (MCC)</t>
  </si>
  <si>
    <t>90% Charges</t>
  </si>
  <si>
    <t>per Diem</t>
  </si>
  <si>
    <t>Uterine and Adnexa Surgery</t>
  </si>
  <si>
    <t>Uterine and adnexa procedures for non-malignancy without
comorbid conditions (CC) or major comorbid conditions or
complications (MCC)</t>
  </si>
  <si>
    <t>Uterine and adnexa procedures for non-malignancy with
comorbid conditions (CC) or major comorbid conditions or
complications (MCC)</t>
  </si>
  <si>
    <t>Inpatient Stay for OB Delivery</t>
  </si>
  <si>
    <t xml:space="preserve">Cesarean Section W/O Sterilization </t>
  </si>
  <si>
    <t>See Case Rate</t>
  </si>
  <si>
    <t>Vaginal Delivery W/O Sterilization/D&amp;C</t>
  </si>
  <si>
    <t>***Delivery Case Rates specific to United 
Healthcare Commercial and UMR plans ***</t>
  </si>
  <si>
    <t>Ob Vaginal Delivery - Per Case Up To 2 Days</t>
  </si>
  <si>
    <t>Ob Vaginal Delivery - Add-On Per Diem Beginning On Day 3</t>
  </si>
  <si>
    <t>Ob Cesarean Section - Per Case Up To 4 Days</t>
  </si>
  <si>
    <t>Ob Cesarean Section - Add-On Per Diem Beginning On Day 5</t>
  </si>
  <si>
    <t>Pricing Posted and Effective: 1/1/2022</t>
  </si>
  <si>
    <t>MEDICAID</t>
  </si>
  <si>
    <t>MEDICARE / VA</t>
  </si>
  <si>
    <t>WellCare 
Medicaid</t>
  </si>
  <si>
    <t>n/a</t>
  </si>
  <si>
    <r>
      <t xml:space="preserve">Shoppable Category:  </t>
    </r>
    <r>
      <rPr>
        <b/>
        <u/>
        <sz val="10"/>
        <color rgb="FFFF0000"/>
        <rFont val="Segoe UI"/>
        <family val="2"/>
      </rPr>
      <t>Inpatient Surgery</t>
    </r>
  </si>
  <si>
    <r>
      <t xml:space="preserve">Cardiac valve and other major cardiothoracic procedures </t>
    </r>
    <r>
      <rPr>
        <u/>
        <sz val="10"/>
        <color theme="1"/>
        <rFont val="Segoe UI"/>
        <family val="2"/>
      </rPr>
      <t>with</t>
    </r>
    <r>
      <rPr>
        <sz val="10"/>
        <color theme="1"/>
        <rFont val="Segoe UI"/>
        <family val="2"/>
      </rPr>
      <t xml:space="preserve"> cardiac catheterization with major complications or comorbidities</t>
    </r>
  </si>
  <si>
    <r>
      <t xml:space="preserve">Cervical spinal fusion </t>
    </r>
    <r>
      <rPr>
        <u/>
        <sz val="10"/>
        <color theme="1"/>
        <rFont val="Segoe UI"/>
        <family val="2"/>
      </rPr>
      <t>with</t>
    </r>
    <r>
      <rPr>
        <sz val="10"/>
        <color theme="1"/>
        <rFont val="Segoe UI"/>
        <family val="2"/>
      </rPr>
      <t xml:space="preserve"> comorbid conditions or complications.</t>
    </r>
  </si>
  <si>
    <r>
      <t xml:space="preserve">Major joint replacement or reattachment of lower extremity </t>
    </r>
    <r>
      <rPr>
        <u/>
        <sz val="10"/>
        <color theme="1"/>
        <rFont val="Segoe UI"/>
        <family val="2"/>
      </rPr>
      <t>with</t>
    </r>
    <r>
      <rPr>
        <sz val="10"/>
        <color theme="1"/>
        <rFont val="Segoe UI"/>
        <family val="2"/>
      </rPr>
      <t xml:space="preserve"> major comorbid conditions or complications (MCC)</t>
    </r>
  </si>
  <si>
    <r>
      <t xml:space="preserve">Shoppable Category: </t>
    </r>
    <r>
      <rPr>
        <b/>
        <u/>
        <sz val="10"/>
        <color rgb="FFFF0000"/>
        <rFont val="Segoe UI"/>
        <family val="2"/>
      </rPr>
      <t xml:space="preserve"> Imaging</t>
    </r>
  </si>
  <si>
    <r>
      <t xml:space="preserve">Shoppable Category:  </t>
    </r>
    <r>
      <rPr>
        <b/>
        <u/>
        <sz val="10"/>
        <color rgb="FFFF0000"/>
        <rFont val="Segoe UI"/>
        <family val="2"/>
      </rPr>
      <t>Diagnostics</t>
    </r>
  </si>
  <si>
    <r>
      <t xml:space="preserve">Shoppable Category:  </t>
    </r>
    <r>
      <rPr>
        <b/>
        <u/>
        <sz val="10"/>
        <color rgb="FFFF0000"/>
        <rFont val="Segoe UI"/>
        <family val="2"/>
      </rPr>
      <t>Therapeutics</t>
    </r>
  </si>
  <si>
    <r>
      <t xml:space="preserve">Shoppable Category:  </t>
    </r>
    <r>
      <rPr>
        <b/>
        <u/>
        <sz val="10"/>
        <color rgb="FFFF0000"/>
        <rFont val="Segoe UI"/>
        <family val="2"/>
      </rPr>
      <t>Clinic Visits</t>
    </r>
  </si>
  <si>
    <r>
      <t xml:space="preserve">Shoppable Category:  </t>
    </r>
    <r>
      <rPr>
        <b/>
        <u/>
        <sz val="10"/>
        <color rgb="FFFF0000"/>
        <rFont val="Segoe UI"/>
        <family val="2"/>
      </rPr>
      <t>Surgery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</si>
</sst>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quot;$&quot;* #,##0_);_(&quot;$&quot;* \(#,##0\);_(&quot;$&quot;* &quot;-&quot;??_);_(@_)"/>
  </numFmts>
  <fonts count="27" x14ac:knownFonts="1">
    <font>
      <sz val="10"/>
      <color theme="1"/>
      <name val="Segoe UI"/>
      <family val="2"/>
    </font>
    <font>
      <sz val="11"/>
      <color theme="1"/>
      <name val="Calibri"/>
      <family val="2"/>
      <scheme val="minor"/>
    </font>
    <font>
      <sz val="10"/>
      <color theme="1"/>
      <name val="Segoe UI"/>
      <family val="2"/>
    </font>
    <font>
      <b/>
      <sz val="10"/>
      <color theme="0"/>
      <name val="Segoe UI"/>
      <family val="2"/>
    </font>
    <font>
      <b/>
      <sz val="10"/>
      <color theme="1"/>
      <name val="Segoe UI"/>
      <family val="2"/>
    </font>
    <font>
      <u/>
      <sz val="10"/>
      <color theme="10"/>
      <name val="Segoe UI"/>
      <family val="2"/>
    </font>
    <font>
      <b/>
      <sz val="10"/>
      <name val="Segoe UI"/>
      <family val="2"/>
    </font>
    <font>
      <sz val="14"/>
      <color theme="1"/>
      <name val="Segoe UI"/>
      <family val="2"/>
    </font>
    <font>
      <b/>
      <sz val="22"/>
      <color theme="1"/>
      <name val="Segoe UI"/>
      <family val="2"/>
    </font>
    <font>
      <b/>
      <u/>
      <sz val="14"/>
      <color theme="1"/>
      <name val="Segoe UI"/>
      <family val="2"/>
    </font>
    <font>
      <b/>
      <sz val="14"/>
      <color theme="1"/>
      <name val="Segoe UI"/>
      <family val="2"/>
    </font>
    <font>
      <sz val="11"/>
      <color rgb="FFFF0000"/>
      <name val="Calibri"/>
      <family val="2"/>
      <scheme val="minor"/>
    </font>
    <font>
      <b/>
      <sz val="14"/>
      <color theme="0"/>
      <name val="Calibri"/>
      <family val="2"/>
      <scheme val="minor"/>
    </font>
    <font>
      <u/>
      <sz val="13"/>
      <color theme="10"/>
      <name val="Calibri"/>
      <family val="2"/>
      <scheme val="minor"/>
    </font>
    <font>
      <sz val="13"/>
      <color theme="1"/>
      <name val="Calibri"/>
      <family val="2"/>
      <scheme val="minor"/>
    </font>
    <font>
      <sz val="13"/>
      <color rgb="FFFF0000"/>
      <name val="Calibri"/>
      <family val="2"/>
      <scheme val="minor"/>
    </font>
    <font>
      <b/>
      <u/>
      <sz val="10"/>
      <color theme="1"/>
      <name val="Segoe UI"/>
      <family val="2"/>
    </font>
    <font>
      <b/>
      <sz val="10"/>
      <color rgb="FF4D5156"/>
      <name val="Segoe UI"/>
      <family val="2"/>
    </font>
    <font>
      <b/>
      <u/>
      <sz val="10"/>
      <name val="Segoe UI"/>
      <family val="2"/>
    </font>
    <font>
      <b/>
      <u/>
      <sz val="10"/>
      <color rgb="FFFF0000"/>
      <name val="Segoe UI"/>
      <family val="2"/>
    </font>
    <font>
      <b/>
      <sz val="10"/>
      <color rgb="FF000000"/>
      <name val="Segoe UI"/>
      <family val="2"/>
    </font>
    <font>
      <sz val="10"/>
      <color rgb="FF000000"/>
      <name val="Segoe UI"/>
      <family val="2"/>
    </font>
    <font>
      <sz val="10"/>
      <name val="Segoe UI"/>
      <family val="2"/>
    </font>
    <font>
      <b/>
      <sz val="10"/>
      <color theme="0" tint="-4.9989318521683403E-2"/>
      <name val="Segoe UI"/>
      <family val="2"/>
    </font>
    <font>
      <sz val="10"/>
      <color theme="0" tint="-4.9989318521683403E-2"/>
      <name val="Segoe UI"/>
      <family val="2"/>
    </font>
    <font>
      <u/>
      <sz val="10"/>
      <color theme="1"/>
      <name val="Segoe UI"/>
      <family val="2"/>
    </font>
    <font>
      <u/>
      <sz val="11"/>
      <color theme="10"/>
      <name val="Calibri"/>
      <family val="2"/>
      <scheme val="minor"/>
    </font>
  </fonts>
  <fills count="18">
    <fill>
      <patternFill patternType="none"/>
    </fill>
    <fill>
      <patternFill patternType="gray125"/>
    </fill>
    <fill>
      <patternFill patternType="solid">
        <fgColor theme="5" tint="0.79998168889431442"/>
        <bgColor indexed="64"/>
      </patternFill>
    </fill>
    <fill>
      <patternFill patternType="solid">
        <fgColor rgb="FF00206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8"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0" fontId="5" fillId="0" borderId="0" applyNumberFormat="0" applyFill="0" applyBorder="0" applyAlignment="0" applyProtection="0"/>
    <xf numFmtId="0" fontId="1" fillId="0" borderId="0"/>
    <xf numFmtId="0" fontId="26"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91">
    <xf numFmtId="0" fontId="0" fillId="0" borderId="0" xfId="0"/>
    <xf numFmtId="0" fontId="11" fillId="0" borderId="0" xfId="0" applyFont="1"/>
    <xf numFmtId="0" fontId="12" fillId="12" borderId="7" xfId="0" applyFont="1" applyFill="1" applyBorder="1" applyAlignment="1">
      <alignment horizontal="center" vertical="center" wrapText="1"/>
    </xf>
    <xf numFmtId="0" fontId="12" fillId="12" borderId="8" xfId="0" applyFont="1" applyFill="1" applyBorder="1" applyAlignment="1">
      <alignment horizontal="center" vertical="center" wrapText="1"/>
    </xf>
    <xf numFmtId="0" fontId="12" fillId="13" borderId="8" xfId="0" applyFont="1" applyFill="1" applyBorder="1" applyAlignment="1">
      <alignment horizontal="center" vertical="center" wrapText="1"/>
    </xf>
    <xf numFmtId="0" fontId="12" fillId="14" borderId="9" xfId="0" applyFont="1" applyFill="1" applyBorder="1" applyAlignment="1">
      <alignment horizontal="center" vertical="center" wrapText="1"/>
    </xf>
    <xf numFmtId="0" fontId="13" fillId="8" borderId="13" xfId="3" applyFont="1" applyFill="1" applyBorder="1" applyAlignment="1">
      <alignment vertical="center"/>
    </xf>
    <xf numFmtId="0" fontId="13" fillId="8" borderId="1" xfId="3" applyFont="1" applyFill="1" applyBorder="1" applyAlignment="1">
      <alignment vertical="center"/>
    </xf>
    <xf numFmtId="0" fontId="13" fillId="2" borderId="14" xfId="3" applyFont="1" applyFill="1" applyBorder="1" applyAlignment="1">
      <alignment vertical="center"/>
    </xf>
    <xf numFmtId="0" fontId="14" fillId="8" borderId="13" xfId="0" applyFont="1" applyFill="1" applyBorder="1" applyAlignment="1">
      <alignment vertical="center"/>
    </xf>
    <xf numFmtId="0" fontId="15" fillId="8" borderId="1" xfId="0" applyFont="1" applyFill="1" applyBorder="1" applyAlignment="1">
      <alignment vertical="center"/>
    </xf>
    <xf numFmtId="0" fontId="14" fillId="11" borderId="1" xfId="0" applyFont="1" applyFill="1" applyBorder="1" applyAlignment="1">
      <alignment vertical="center"/>
    </xf>
    <xf numFmtId="0" fontId="14" fillId="2" borderId="14" xfId="0" applyFont="1" applyFill="1" applyBorder="1" applyAlignment="1">
      <alignment vertical="center"/>
    </xf>
    <xf numFmtId="0" fontId="14" fillId="8" borderId="15" xfId="0" applyFont="1" applyFill="1" applyBorder="1" applyAlignment="1">
      <alignment vertical="center"/>
    </xf>
    <xf numFmtId="0" fontId="15" fillId="8" borderId="16" xfId="0" applyFont="1" applyFill="1" applyBorder="1" applyAlignment="1">
      <alignment vertical="center"/>
    </xf>
    <xf numFmtId="0" fontId="14" fillId="8" borderId="16" xfId="0" applyFont="1" applyFill="1" applyBorder="1" applyAlignment="1">
      <alignment vertical="center"/>
    </xf>
    <xf numFmtId="0" fontId="14" fillId="11" borderId="16" xfId="0" applyFont="1" applyFill="1" applyBorder="1" applyAlignment="1">
      <alignment vertical="center"/>
    </xf>
    <xf numFmtId="0" fontId="14" fillId="2" borderId="17" xfId="0" applyFont="1" applyFill="1" applyBorder="1" applyAlignment="1">
      <alignment vertical="center"/>
    </xf>
    <xf numFmtId="164" fontId="4" fillId="6" borderId="1" xfId="2" applyNumberFormat="1" applyFont="1" applyFill="1" applyBorder="1" applyAlignment="1">
      <alignment horizontal="center" wrapText="1"/>
    </xf>
    <xf numFmtId="0" fontId="6" fillId="0" borderId="0" xfId="0" applyFont="1"/>
    <xf numFmtId="0" fontId="16" fillId="0" borderId="0" xfId="0" applyFont="1" applyAlignment="1">
      <alignment horizontal="left"/>
    </xf>
    <xf numFmtId="0" fontId="16" fillId="0" borderId="0" xfId="0" applyFont="1"/>
    <xf numFmtId="0" fontId="0" fillId="0" borderId="0" xfId="0" applyFont="1"/>
    <xf numFmtId="0" fontId="17" fillId="0" borderId="0" xfId="0" applyFont="1" applyAlignment="1">
      <alignment horizontal="center"/>
    </xf>
    <xf numFmtId="44" fontId="0" fillId="0" borderId="0" xfId="2" applyFont="1"/>
    <xf numFmtId="0" fontId="18" fillId="0" borderId="0" xfId="0" applyFont="1"/>
    <xf numFmtId="0" fontId="0" fillId="0" borderId="0" xfId="0" applyFont="1" applyAlignment="1">
      <alignment horizontal="left"/>
    </xf>
    <xf numFmtId="0" fontId="4" fillId="0" borderId="0" xfId="0" applyFont="1"/>
    <xf numFmtId="0" fontId="19" fillId="0" borderId="0" xfId="0" applyFont="1" applyAlignment="1">
      <alignment vertical="center"/>
    </xf>
    <xf numFmtId="0" fontId="19" fillId="0" borderId="0" xfId="3" applyFont="1"/>
    <xf numFmtId="0" fontId="0" fillId="0" borderId="0" xfId="0" applyFont="1" applyAlignment="1">
      <alignment horizontal="center"/>
    </xf>
    <xf numFmtId="44" fontId="0" fillId="0" borderId="0" xfId="2" applyFont="1" applyAlignment="1"/>
    <xf numFmtId="0" fontId="0" fillId="0" borderId="0" xfId="0" applyFont="1" applyAlignment="1">
      <alignment horizontal="center" wrapText="1"/>
    </xf>
    <xf numFmtId="49" fontId="20" fillId="4" borderId="1" xfId="0" applyNumberFormat="1" applyFont="1" applyFill="1" applyBorder="1"/>
    <xf numFmtId="0" fontId="4" fillId="4" borderId="1" xfId="0" applyFont="1" applyFill="1" applyBorder="1" applyAlignment="1">
      <alignment horizontal="center" wrapText="1"/>
    </xf>
    <xf numFmtId="0" fontId="4" fillId="5" borderId="2" xfId="0" applyFont="1" applyFill="1" applyBorder="1" applyAlignment="1">
      <alignment horizontal="center" wrapText="1"/>
    </xf>
    <xf numFmtId="0" fontId="4" fillId="5" borderId="1" xfId="0" applyFont="1" applyFill="1" applyBorder="1" applyAlignment="1">
      <alignment horizontal="center" wrapText="1"/>
    </xf>
    <xf numFmtId="49" fontId="20" fillId="7" borderId="1" xfId="0" applyNumberFormat="1" applyFont="1" applyFill="1" applyBorder="1"/>
    <xf numFmtId="0" fontId="4" fillId="7" borderId="1" xfId="0" applyFont="1" applyFill="1" applyBorder="1" applyAlignment="1">
      <alignment horizontal="center" wrapText="1"/>
    </xf>
    <xf numFmtId="0" fontId="4" fillId="7" borderId="2" xfId="0" applyFont="1" applyFill="1" applyBorder="1" applyAlignment="1">
      <alignment horizontal="center" wrapText="1"/>
    </xf>
    <xf numFmtId="44" fontId="4" fillId="7" borderId="1" xfId="2" applyFont="1" applyFill="1" applyBorder="1" applyAlignment="1">
      <alignment horizontal="center" wrapText="1"/>
    </xf>
    <xf numFmtId="0" fontId="4" fillId="0" borderId="1" xfId="0" applyFont="1" applyBorder="1"/>
    <xf numFmtId="49" fontId="21" fillId="0" borderId="1" xfId="0" applyNumberFormat="1" applyFont="1" applyBorder="1" applyAlignment="1">
      <alignment vertical="center"/>
    </xf>
    <xf numFmtId="0" fontId="0" fillId="0" borderId="1" xfId="0" applyFont="1" applyBorder="1" applyAlignment="1">
      <alignment horizontal="center"/>
    </xf>
    <xf numFmtId="44" fontId="0" fillId="0" borderId="2" xfId="2" applyFont="1" applyBorder="1"/>
    <xf numFmtId="44" fontId="0" fillId="0" borderId="1" xfId="2" applyFont="1" applyBorder="1"/>
    <xf numFmtId="0" fontId="4" fillId="7" borderId="1" xfId="0" applyFont="1" applyFill="1" applyBorder="1"/>
    <xf numFmtId="0" fontId="4" fillId="7" borderId="2" xfId="0" applyFont="1" applyFill="1" applyBorder="1"/>
    <xf numFmtId="44" fontId="4" fillId="7" borderId="1" xfId="2" applyFont="1" applyFill="1" applyBorder="1"/>
    <xf numFmtId="0" fontId="0" fillId="0" borderId="1" xfId="0" applyFont="1" applyBorder="1"/>
    <xf numFmtId="49" fontId="0" fillId="0" borderId="1" xfId="0" applyNumberFormat="1" applyFont="1" applyBorder="1" applyAlignment="1">
      <alignment horizontal="center"/>
    </xf>
    <xf numFmtId="164" fontId="4" fillId="8" borderId="1" xfId="2" applyNumberFormat="1" applyFont="1" applyFill="1" applyBorder="1"/>
    <xf numFmtId="0" fontId="0" fillId="8" borderId="1" xfId="0" applyFont="1" applyFill="1" applyBorder="1"/>
    <xf numFmtId="0" fontId="4" fillId="8" borderId="1" xfId="0" applyFont="1" applyFill="1" applyBorder="1" applyAlignment="1">
      <alignment horizontal="center"/>
    </xf>
    <xf numFmtId="0" fontId="0" fillId="8" borderId="2" xfId="0" applyFont="1" applyFill="1" applyBorder="1"/>
    <xf numFmtId="44" fontId="0" fillId="8" borderId="1" xfId="2" applyFont="1" applyFill="1" applyBorder="1"/>
    <xf numFmtId="0" fontId="4" fillId="0" borderId="3" xfId="0" applyFont="1" applyBorder="1"/>
    <xf numFmtId="0" fontId="0" fillId="0" borderId="3" xfId="0" applyFont="1" applyBorder="1"/>
    <xf numFmtId="44" fontId="0" fillId="0" borderId="2" xfId="0" applyNumberFormat="1" applyFont="1" applyBorder="1"/>
    <xf numFmtId="0" fontId="4" fillId="7" borderId="3" xfId="0" applyFont="1" applyFill="1" applyBorder="1"/>
    <xf numFmtId="0" fontId="0" fillId="7" borderId="3" xfId="0" applyFont="1" applyFill="1" applyBorder="1"/>
    <xf numFmtId="0" fontId="4" fillId="7" borderId="1" xfId="0" applyFont="1" applyFill="1" applyBorder="1" applyAlignment="1">
      <alignment horizontal="center"/>
    </xf>
    <xf numFmtId="0" fontId="0" fillId="7" borderId="2" xfId="0" applyFont="1" applyFill="1" applyBorder="1"/>
    <xf numFmtId="0" fontId="0" fillId="7" borderId="1" xfId="0" applyFont="1" applyFill="1" applyBorder="1"/>
    <xf numFmtId="49" fontId="0" fillId="0" borderId="1" xfId="0" applyNumberFormat="1" applyFont="1" applyBorder="1"/>
    <xf numFmtId="0" fontId="4" fillId="0" borderId="1" xfId="0" applyFont="1" applyBorder="1" applyAlignment="1">
      <alignment vertical="center"/>
    </xf>
    <xf numFmtId="0" fontId="0" fillId="0" borderId="1" xfId="0" applyFont="1" applyBorder="1" applyAlignment="1">
      <alignment vertical="center"/>
    </xf>
    <xf numFmtId="0" fontId="0" fillId="0" borderId="1" xfId="0" applyFont="1" applyBorder="1" applyAlignment="1">
      <alignment horizontal="center" vertical="center"/>
    </xf>
    <xf numFmtId="44" fontId="0" fillId="0" borderId="1" xfId="2" applyFont="1" applyBorder="1" applyAlignment="1">
      <alignment vertical="center"/>
    </xf>
    <xf numFmtId="0" fontId="4" fillId="7" borderId="1" xfId="0" applyFont="1" applyFill="1" applyBorder="1" applyAlignment="1">
      <alignment vertical="center"/>
    </xf>
    <xf numFmtId="0" fontId="4" fillId="7" borderId="2" xfId="0" applyFont="1" applyFill="1" applyBorder="1" applyAlignment="1">
      <alignment vertical="center"/>
    </xf>
    <xf numFmtId="44" fontId="4" fillId="7" borderId="1" xfId="2" applyFont="1" applyFill="1" applyBorder="1" applyAlignment="1">
      <alignment vertical="center"/>
    </xf>
    <xf numFmtId="0" fontId="20" fillId="0" borderId="1" xfId="0" applyFont="1" applyBorder="1" applyAlignment="1">
      <alignment vertical="center"/>
    </xf>
    <xf numFmtId="44" fontId="0" fillId="8" borderId="2" xfId="2" applyFont="1" applyFill="1" applyBorder="1"/>
    <xf numFmtId="0" fontId="4" fillId="8" borderId="1" xfId="0" applyFont="1" applyFill="1" applyBorder="1"/>
    <xf numFmtId="0" fontId="4" fillId="8" borderId="2" xfId="0" applyFont="1" applyFill="1" applyBorder="1"/>
    <xf numFmtId="0" fontId="4" fillId="7" borderId="3" xfId="0" applyFont="1" applyFill="1" applyBorder="1" applyAlignment="1">
      <alignment vertical="center"/>
    </xf>
    <xf numFmtId="0" fontId="0" fillId="7" borderId="3" xfId="0" applyFont="1" applyFill="1" applyBorder="1" applyAlignment="1">
      <alignment vertical="center"/>
    </xf>
    <xf numFmtId="0" fontId="4" fillId="7" borderId="1" xfId="0" applyFont="1" applyFill="1" applyBorder="1" applyAlignment="1">
      <alignment horizontal="center" vertical="center"/>
    </xf>
    <xf numFmtId="0" fontId="0" fillId="7" borderId="2" xfId="0" applyFont="1" applyFill="1" applyBorder="1" applyAlignment="1">
      <alignment vertical="center"/>
    </xf>
    <xf numFmtId="0" fontId="0" fillId="7" borderId="1" xfId="0" applyFont="1" applyFill="1" applyBorder="1" applyAlignment="1">
      <alignment vertical="center"/>
    </xf>
    <xf numFmtId="0" fontId="4" fillId="0" borderId="3" xfId="0" applyFont="1" applyBorder="1" applyAlignment="1">
      <alignment vertical="center"/>
    </xf>
    <xf numFmtId="0" fontId="0" fillId="0" borderId="3" xfId="0" applyFont="1" applyBorder="1" applyAlignment="1">
      <alignment vertical="center"/>
    </xf>
    <xf numFmtId="0" fontId="4" fillId="0" borderId="1" xfId="0" applyFont="1" applyBorder="1" applyAlignment="1">
      <alignment horizontal="left" vertical="center"/>
    </xf>
    <xf numFmtId="44" fontId="0" fillId="0" borderId="1" xfId="2" applyFont="1" applyBorder="1" applyAlignment="1">
      <alignment horizontal="right" vertical="center"/>
    </xf>
    <xf numFmtId="0" fontId="0" fillId="0" borderId="1" xfId="0" applyFont="1" applyBorder="1" applyAlignment="1">
      <alignment horizontal="left" vertical="center"/>
    </xf>
    <xf numFmtId="0" fontId="4" fillId="10" borderId="1" xfId="0" applyFont="1" applyFill="1" applyBorder="1" applyAlignment="1">
      <alignment horizontal="left" vertical="top"/>
    </xf>
    <xf numFmtId="0" fontId="0" fillId="10" borderId="1" xfId="0" applyFont="1" applyFill="1" applyBorder="1" applyAlignment="1">
      <alignment horizontal="left" vertical="top"/>
    </xf>
    <xf numFmtId="49" fontId="0" fillId="10" borderId="1" xfId="0" applyNumberFormat="1" applyFont="1" applyFill="1" applyBorder="1" applyAlignment="1">
      <alignment horizontal="center" vertical="top"/>
    </xf>
    <xf numFmtId="0" fontId="0" fillId="10" borderId="2" xfId="0" applyFont="1" applyFill="1" applyBorder="1" applyAlignment="1">
      <alignment horizontal="right" vertical="top"/>
    </xf>
    <xf numFmtId="44" fontId="0" fillId="10" borderId="1" xfId="2" applyFont="1" applyFill="1" applyBorder="1" applyAlignment="1">
      <alignment horizontal="right" vertical="top"/>
    </xf>
    <xf numFmtId="0" fontId="4" fillId="0" borderId="1" xfId="0" applyFont="1" applyBorder="1" applyAlignment="1">
      <alignment horizontal="left" vertical="top"/>
    </xf>
    <xf numFmtId="0" fontId="0" fillId="0" borderId="1" xfId="0" applyFont="1" applyBorder="1" applyAlignment="1">
      <alignment horizontal="left" vertical="top"/>
    </xf>
    <xf numFmtId="0" fontId="0" fillId="0" borderId="1" xfId="0" applyFont="1" applyBorder="1" applyAlignment="1">
      <alignment horizontal="center" vertical="top"/>
    </xf>
    <xf numFmtId="44" fontId="0" fillId="0" borderId="2" xfId="2" applyFont="1" applyBorder="1" applyAlignment="1">
      <alignment horizontal="right" vertical="top"/>
    </xf>
    <xf numFmtId="44" fontId="0" fillId="0" borderId="1" xfId="2" applyFont="1" applyBorder="1" applyAlignment="1">
      <alignment horizontal="right" vertical="top"/>
    </xf>
    <xf numFmtId="0" fontId="0" fillId="0" borderId="1" xfId="0" applyFont="1" applyBorder="1" applyAlignment="1">
      <alignment horizontal="right" vertical="top"/>
    </xf>
    <xf numFmtId="49" fontId="0" fillId="0" borderId="1" xfId="0" applyNumberFormat="1" applyFont="1" applyBorder="1" applyAlignment="1">
      <alignment horizontal="center" vertical="top"/>
    </xf>
    <xf numFmtId="44" fontId="0" fillId="10" borderId="1" xfId="2" applyFont="1" applyFill="1" applyBorder="1" applyAlignment="1">
      <alignment horizontal="right" vertical="center"/>
    </xf>
    <xf numFmtId="0" fontId="0" fillId="10" borderId="1" xfId="0" applyFont="1" applyFill="1" applyBorder="1" applyAlignment="1">
      <alignment horizontal="center" vertical="top"/>
    </xf>
    <xf numFmtId="0" fontId="0" fillId="10" borderId="1" xfId="0" applyFont="1" applyFill="1" applyBorder="1" applyAlignment="1">
      <alignment horizontal="right" vertical="top"/>
    </xf>
    <xf numFmtId="0" fontId="4" fillId="7" borderId="1" xfId="0" applyFont="1" applyFill="1" applyBorder="1" applyAlignment="1">
      <alignment horizontal="left" vertical="top"/>
    </xf>
    <xf numFmtId="0" fontId="0" fillId="7" borderId="1" xfId="0" applyFont="1" applyFill="1" applyBorder="1" applyAlignment="1">
      <alignment horizontal="left" vertical="top"/>
    </xf>
    <xf numFmtId="49" fontId="0" fillId="7" borderId="1" xfId="0" applyNumberFormat="1" applyFont="1" applyFill="1" applyBorder="1" applyAlignment="1">
      <alignment horizontal="center" vertical="top"/>
    </xf>
    <xf numFmtId="0" fontId="0" fillId="7" borderId="2" xfId="0" applyFont="1" applyFill="1" applyBorder="1" applyAlignment="1">
      <alignment horizontal="right" vertical="top"/>
    </xf>
    <xf numFmtId="44" fontId="0" fillId="7" borderId="1" xfId="2" applyFont="1" applyFill="1" applyBorder="1" applyAlignment="1">
      <alignment horizontal="right" vertical="top"/>
    </xf>
    <xf numFmtId="0" fontId="4" fillId="7" borderId="1" xfId="0" applyFont="1" applyFill="1" applyBorder="1" applyAlignment="1">
      <alignment vertical="top"/>
    </xf>
    <xf numFmtId="0" fontId="0" fillId="7" borderId="1" xfId="0" applyFont="1" applyFill="1" applyBorder="1" applyAlignment="1">
      <alignment vertical="top"/>
    </xf>
    <xf numFmtId="0" fontId="0" fillId="7" borderId="1" xfId="0" applyFont="1" applyFill="1" applyBorder="1" applyAlignment="1">
      <alignment horizontal="center" vertical="top"/>
    </xf>
    <xf numFmtId="0" fontId="0" fillId="7" borderId="1" xfId="0" applyFont="1" applyFill="1" applyBorder="1" applyAlignment="1">
      <alignment horizontal="right" vertical="top"/>
    </xf>
    <xf numFmtId="0" fontId="0" fillId="0" borderId="0" xfId="0" applyFont="1" applyAlignment="1">
      <alignment horizontal="right"/>
    </xf>
    <xf numFmtId="0" fontId="22" fillId="0" borderId="1" xfId="0" applyFont="1" applyBorder="1" applyAlignment="1">
      <alignment horizontal="center" vertical="center"/>
    </xf>
    <xf numFmtId="0" fontId="4" fillId="0" borderId="1" xfId="0" applyFont="1" applyBorder="1" applyAlignment="1">
      <alignment horizontal="left"/>
    </xf>
    <xf numFmtId="0" fontId="23" fillId="9" borderId="1" xfId="0" applyFont="1" applyFill="1" applyBorder="1" applyAlignment="1">
      <alignment horizontal="left" vertical="top"/>
    </xf>
    <xf numFmtId="0" fontId="24" fillId="9" borderId="1" xfId="0" applyFont="1" applyFill="1" applyBorder="1" applyAlignment="1">
      <alignment horizontal="left" vertical="top"/>
    </xf>
    <xf numFmtId="49" fontId="24" fillId="9" borderId="1" xfId="0" applyNumberFormat="1" applyFont="1" applyFill="1" applyBorder="1" applyAlignment="1">
      <alignment horizontal="center" vertical="top"/>
    </xf>
    <xf numFmtId="0" fontId="24" fillId="9" borderId="2" xfId="0" applyFont="1" applyFill="1" applyBorder="1" applyAlignment="1">
      <alignment horizontal="right" vertical="top"/>
    </xf>
    <xf numFmtId="44" fontId="24" fillId="9" borderId="1" xfId="2" applyFont="1" applyFill="1" applyBorder="1" applyAlignment="1">
      <alignment horizontal="right" vertical="top"/>
    </xf>
    <xf numFmtId="44" fontId="4" fillId="17" borderId="26" xfId="2" applyFont="1" applyFill="1" applyBorder="1" applyAlignment="1">
      <alignment horizontal="center" wrapText="1"/>
    </xf>
    <xf numFmtId="44" fontId="4" fillId="6" borderId="26" xfId="2" applyFont="1" applyFill="1" applyBorder="1" applyAlignment="1">
      <alignment horizontal="center" wrapText="1"/>
    </xf>
    <xf numFmtId="44" fontId="4" fillId="2" borderId="26" xfId="2" applyFont="1" applyFill="1" applyBorder="1" applyAlignment="1">
      <alignment horizontal="center" wrapText="1"/>
    </xf>
    <xf numFmtId="44" fontId="0" fillId="0" borderId="1" xfId="2" applyFont="1" applyBorder="1" applyAlignment="1">
      <alignment horizontal="center"/>
    </xf>
    <xf numFmtId="44" fontId="0" fillId="0" borderId="0" xfId="0" applyNumberFormat="1" applyFont="1"/>
    <xf numFmtId="0" fontId="0" fillId="0" borderId="1" xfId="0" applyFont="1" applyFill="1" applyBorder="1" applyAlignment="1">
      <alignment horizontal="right"/>
    </xf>
    <xf numFmtId="0" fontId="0" fillId="0" borderId="1" xfId="0" applyFont="1" applyBorder="1" applyAlignment="1">
      <alignment horizontal="right"/>
    </xf>
    <xf numFmtId="0" fontId="20" fillId="4" borderId="1" xfId="1" applyNumberFormat="1" applyFont="1" applyFill="1" applyBorder="1" applyAlignment="1">
      <alignment horizontal="center" wrapText="1"/>
    </xf>
    <xf numFmtId="49" fontId="20" fillId="4" borderId="1" xfId="0" applyNumberFormat="1" applyFont="1" applyFill="1" applyBorder="1" applyAlignment="1">
      <alignment horizontal="center" wrapText="1"/>
    </xf>
    <xf numFmtId="49" fontId="20" fillId="7" borderId="11" xfId="0" applyNumberFormat="1" applyFont="1" applyFill="1" applyBorder="1"/>
    <xf numFmtId="0" fontId="20" fillId="7" borderId="11" xfId="1" applyNumberFormat="1" applyFont="1" applyFill="1" applyBorder="1" applyAlignment="1">
      <alignment horizontal="center" wrapText="1"/>
    </xf>
    <xf numFmtId="49" fontId="20" fillId="7" borderId="11" xfId="0" applyNumberFormat="1" applyFont="1" applyFill="1" applyBorder="1" applyAlignment="1">
      <alignment horizontal="center" wrapText="1"/>
    </xf>
    <xf numFmtId="0" fontId="4" fillId="7" borderId="11" xfId="0" applyFont="1" applyFill="1" applyBorder="1" applyAlignment="1">
      <alignment horizontal="center" wrapText="1"/>
    </xf>
    <xf numFmtId="164" fontId="4" fillId="7" borderId="11" xfId="2" applyNumberFormat="1" applyFont="1" applyFill="1" applyBorder="1" applyAlignment="1">
      <alignment horizontal="center" wrapText="1"/>
    </xf>
    <xf numFmtId="0" fontId="21" fillId="0" borderId="1" xfId="0" applyFont="1" applyBorder="1" applyAlignment="1">
      <alignment vertical="top"/>
    </xf>
    <xf numFmtId="0" fontId="20" fillId="0" borderId="1" xfId="1" applyNumberFormat="1" applyFont="1" applyFill="1" applyBorder="1" applyAlignment="1">
      <alignment horizontal="center" wrapText="1"/>
    </xf>
    <xf numFmtId="49" fontId="20" fillId="0" borderId="1" xfId="0" applyNumberFormat="1" applyFont="1" applyBorder="1" applyAlignment="1">
      <alignment horizontal="center" wrapText="1"/>
    </xf>
    <xf numFmtId="0" fontId="21" fillId="0" borderId="1" xfId="0" applyFont="1" applyBorder="1" applyAlignment="1">
      <alignment horizontal="center" vertical="top"/>
    </xf>
    <xf numFmtId="164" fontId="21" fillId="0" borderId="1" xfId="2" applyNumberFormat="1" applyFont="1" applyFill="1" applyBorder="1" applyAlignment="1">
      <alignment vertical="top"/>
    </xf>
    <xf numFmtId="0" fontId="4" fillId="7" borderId="1" xfId="0" applyFont="1" applyFill="1" applyBorder="1" applyAlignment="1">
      <alignment horizontal="left" vertical="center"/>
    </xf>
    <xf numFmtId="0" fontId="25" fillId="7" borderId="1" xfId="1" applyNumberFormat="1" applyFont="1" applyFill="1" applyBorder="1" applyAlignment="1">
      <alignment horizontal="center" vertical="center"/>
    </xf>
    <xf numFmtId="0" fontId="25" fillId="7" borderId="1" xfId="0" applyFont="1" applyFill="1" applyBorder="1" applyAlignment="1">
      <alignment vertical="center"/>
    </xf>
    <xf numFmtId="0" fontId="25" fillId="7" borderId="1" xfId="0" applyFont="1" applyFill="1" applyBorder="1" applyAlignment="1">
      <alignment horizontal="left" vertical="center"/>
    </xf>
    <xf numFmtId="44" fontId="25" fillId="7" borderId="1" xfId="2" applyFont="1" applyFill="1" applyBorder="1" applyAlignment="1">
      <alignment horizontal="left" vertical="center"/>
    </xf>
    <xf numFmtId="44" fontId="0" fillId="7" borderId="1" xfId="2" applyFont="1" applyFill="1" applyBorder="1" applyAlignment="1">
      <alignment horizontal="left" vertical="center"/>
    </xf>
    <xf numFmtId="164" fontId="0" fillId="0" borderId="1" xfId="2" applyNumberFormat="1" applyFont="1" applyBorder="1" applyAlignment="1">
      <alignment vertical="top" wrapText="1"/>
    </xf>
    <xf numFmtId="0" fontId="0" fillId="0" borderId="1" xfId="1" applyNumberFormat="1" applyFont="1" applyBorder="1" applyAlignment="1">
      <alignment horizontal="center" vertical="top"/>
    </xf>
    <xf numFmtId="0" fontId="0" fillId="0" borderId="1" xfId="1" applyNumberFormat="1" applyFont="1" applyBorder="1" applyAlignment="1">
      <alignment vertical="top" wrapText="1"/>
    </xf>
    <xf numFmtId="164" fontId="0" fillId="0" borderId="1" xfId="2" applyNumberFormat="1" applyFont="1" applyBorder="1" applyAlignment="1">
      <alignment vertical="top"/>
    </xf>
    <xf numFmtId="164" fontId="0" fillId="0" borderId="1" xfId="2" quotePrefix="1" applyNumberFormat="1" applyFont="1" applyBorder="1" applyAlignment="1">
      <alignment horizontal="center" vertical="top"/>
    </xf>
    <xf numFmtId="164" fontId="4" fillId="0" borderId="1" xfId="2" applyNumberFormat="1" applyFont="1" applyBorder="1" applyAlignment="1">
      <alignment vertical="top"/>
    </xf>
    <xf numFmtId="164" fontId="0" fillId="0" borderId="1" xfId="2" applyNumberFormat="1" applyFont="1" applyFill="1" applyBorder="1" applyAlignment="1">
      <alignment vertical="top"/>
    </xf>
    <xf numFmtId="164" fontId="4" fillId="7" borderId="1" xfId="2" applyNumberFormat="1" applyFont="1" applyFill="1" applyBorder="1" applyAlignment="1">
      <alignment horizontal="left" vertical="top"/>
    </xf>
    <xf numFmtId="0" fontId="25" fillId="7" borderId="1" xfId="1" applyNumberFormat="1" applyFont="1" applyFill="1" applyBorder="1" applyAlignment="1">
      <alignment horizontal="center" vertical="top"/>
    </xf>
    <xf numFmtId="164" fontId="25" fillId="7" borderId="1" xfId="2" applyNumberFormat="1" applyFont="1" applyFill="1" applyBorder="1" applyAlignment="1">
      <alignment vertical="top"/>
    </xf>
    <xf numFmtId="164" fontId="25" fillId="7" borderId="1" xfId="2" applyNumberFormat="1" applyFont="1" applyFill="1" applyBorder="1" applyAlignment="1">
      <alignment horizontal="left" vertical="top"/>
    </xf>
    <xf numFmtId="164" fontId="0" fillId="7" borderId="1" xfId="2" applyNumberFormat="1" applyFont="1" applyFill="1" applyBorder="1" applyAlignment="1">
      <alignment horizontal="left" vertical="top"/>
    </xf>
    <xf numFmtId="44" fontId="0" fillId="0" borderId="0" xfId="2" applyFont="1" applyFill="1"/>
    <xf numFmtId="0" fontId="16" fillId="15" borderId="21" xfId="0" applyFont="1" applyFill="1" applyBorder="1" applyAlignment="1">
      <alignment horizontal="left"/>
    </xf>
    <xf numFmtId="0" fontId="0" fillId="15" borderId="22" xfId="1" applyNumberFormat="1" applyFont="1" applyFill="1" applyBorder="1" applyAlignment="1">
      <alignment horizontal="center"/>
    </xf>
    <xf numFmtId="0" fontId="21" fillId="15" borderId="18" xfId="0" applyFont="1" applyFill="1" applyBorder="1" applyAlignment="1">
      <alignment vertical="top"/>
    </xf>
    <xf numFmtId="164" fontId="21" fillId="15" borderId="19" xfId="2" applyNumberFormat="1" applyFont="1" applyFill="1" applyBorder="1" applyAlignment="1">
      <alignment vertical="top"/>
    </xf>
    <xf numFmtId="0" fontId="21" fillId="15" borderId="23" xfId="0" applyFont="1" applyFill="1" applyBorder="1" applyAlignment="1">
      <alignment vertical="top"/>
    </xf>
    <xf numFmtId="164" fontId="21" fillId="15" borderId="24" xfId="2" applyNumberFormat="1" applyFont="1" applyFill="1" applyBorder="1" applyAlignment="1">
      <alignment vertical="top"/>
    </xf>
    <xf numFmtId="49" fontId="20" fillId="4" borderId="1" xfId="0" applyNumberFormat="1" applyFont="1" applyFill="1" applyBorder="1" applyAlignment="1">
      <alignment horizontal="center"/>
    </xf>
    <xf numFmtId="0" fontId="5" fillId="8" borderId="11" xfId="3" applyFill="1" applyBorder="1" applyAlignment="1">
      <alignment vertical="center"/>
    </xf>
    <xf numFmtId="0" fontId="5" fillId="8" borderId="1" xfId="3" applyFill="1" applyBorder="1" applyAlignment="1">
      <alignment vertical="center"/>
    </xf>
    <xf numFmtId="0" fontId="5" fillId="8" borderId="16" xfId="3" applyFill="1" applyBorder="1" applyAlignment="1">
      <alignment vertical="center"/>
    </xf>
    <xf numFmtId="0" fontId="5" fillId="11" borderId="11" xfId="3" applyFill="1" applyBorder="1" applyAlignment="1">
      <alignment vertical="center"/>
    </xf>
    <xf numFmtId="0" fontId="5" fillId="11" borderId="1" xfId="3" applyFill="1" applyBorder="1" applyAlignment="1">
      <alignment vertical="center"/>
    </xf>
    <xf numFmtId="0" fontId="5" fillId="8" borderId="10" xfId="3" applyFill="1" applyBorder="1" applyAlignment="1">
      <alignment vertical="center"/>
    </xf>
    <xf numFmtId="0" fontId="5" fillId="8" borderId="13" xfId="3" applyFill="1" applyBorder="1" applyAlignment="1">
      <alignment vertical="center"/>
    </xf>
    <xf numFmtId="0" fontId="5" fillId="2" borderId="12" xfId="3" applyFill="1" applyBorder="1" applyAlignment="1">
      <alignment vertical="center"/>
    </xf>
    <xf numFmtId="44" fontId="0" fillId="0" borderId="1" xfId="2" applyFont="1" applyFill="1" applyBorder="1" applyAlignment="1">
      <alignment horizontal="right" vertical="top"/>
    </xf>
    <xf numFmtId="0" fontId="7" fillId="4" borderId="4"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4" borderId="6" xfId="0" applyFont="1" applyFill="1" applyBorder="1" applyAlignment="1">
      <alignment horizontal="left" vertical="top" wrapText="1"/>
    </xf>
    <xf numFmtId="164" fontId="21" fillId="2" borderId="3" xfId="7" applyNumberFormat="1" applyFont="1" applyFill="1" applyBorder="1" applyAlignment="1">
      <alignment horizontal="center" vertical="top"/>
    </xf>
    <xf numFmtId="164" fontId="21" fillId="2" borderId="27" xfId="7" applyNumberFormat="1" applyFont="1" applyFill="1" applyBorder="1" applyAlignment="1">
      <alignment horizontal="center" vertical="top"/>
    </xf>
    <xf numFmtId="164" fontId="21" fillId="2" borderId="2" xfId="7" applyNumberFormat="1" applyFont="1" applyFill="1" applyBorder="1" applyAlignment="1">
      <alignment horizontal="center" vertical="top"/>
    </xf>
    <xf numFmtId="44" fontId="3" fillId="16" borderId="4" xfId="2" applyFont="1" applyFill="1" applyBorder="1" applyAlignment="1">
      <alignment horizontal="center" vertical="center" wrapText="1"/>
    </xf>
    <xf numFmtId="44" fontId="3" fillId="16" borderId="5" xfId="2" applyFont="1" applyFill="1" applyBorder="1" applyAlignment="1">
      <alignment horizontal="center" vertical="center" wrapText="1"/>
    </xf>
    <xf numFmtId="44" fontId="3" fillId="16" borderId="6" xfId="2" applyFont="1" applyFill="1" applyBorder="1" applyAlignment="1">
      <alignment horizontal="center" vertical="center" wrapText="1"/>
    </xf>
    <xf numFmtId="44" fontId="3" fillId="3" borderId="5" xfId="2" applyFont="1" applyFill="1" applyBorder="1" applyAlignment="1">
      <alignment horizontal="center" vertical="center" wrapText="1"/>
    </xf>
    <xf numFmtId="44" fontId="3" fillId="3" borderId="6" xfId="2" applyFont="1" applyFill="1" applyBorder="1" applyAlignment="1">
      <alignment horizontal="center" vertical="center" wrapText="1"/>
    </xf>
    <xf numFmtId="44" fontId="3" fillId="14" borderId="25" xfId="2" applyFont="1" applyFill="1" applyBorder="1" applyAlignment="1">
      <alignment horizontal="center" vertical="center" wrapText="1"/>
    </xf>
    <xf numFmtId="44" fontId="3" fillId="3" borderId="18" xfId="2" applyFont="1" applyFill="1" applyBorder="1" applyAlignment="1">
      <alignment horizontal="center" wrapText="1"/>
    </xf>
    <xf numFmtId="44" fontId="3" fillId="3" borderId="0" xfId="2" applyFont="1" applyFill="1" applyBorder="1" applyAlignment="1">
      <alignment horizontal="center" wrapText="1"/>
    </xf>
    <xf numFmtId="44" fontId="3" fillId="3" borderId="19" xfId="2" applyFont="1" applyFill="1" applyBorder="1" applyAlignment="1">
      <alignment horizontal="center" wrapText="1"/>
    </xf>
    <xf numFmtId="44" fontId="3" fillId="3" borderId="20" xfId="2" applyFont="1" applyFill="1" applyBorder="1" applyAlignment="1">
      <alignment horizontal="center" wrapText="1"/>
    </xf>
    <xf numFmtId="164" fontId="21" fillId="2" borderId="3" xfId="2" applyNumberFormat="1" applyFont="1" applyFill="1" applyBorder="1" applyAlignment="1">
      <alignment horizontal="center" vertical="top"/>
    </xf>
    <xf numFmtId="164" fontId="21" fillId="2" borderId="27" xfId="2" applyNumberFormat="1" applyFont="1" applyFill="1" applyBorder="1" applyAlignment="1">
      <alignment horizontal="center" vertical="top"/>
    </xf>
    <xf numFmtId="164" fontId="21" fillId="2" borderId="2" xfId="2" applyNumberFormat="1" applyFont="1" applyFill="1" applyBorder="1" applyAlignment="1">
      <alignment horizontal="center" vertical="top"/>
    </xf>
  </cellXfs>
  <cellStyles count="8">
    <cellStyle name="Comma" xfId="1" builtinId="3"/>
    <cellStyle name="Comma 2" xfId="6"/>
    <cellStyle name="Currency" xfId="2" builtinId="4"/>
    <cellStyle name="Currency 2" xfId="7"/>
    <cellStyle name="Hyperlink" xfId="3" builtinId="8"/>
    <cellStyle name="Hyperlink 2" xfId="5"/>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0"/>
  <sheetViews>
    <sheetView zoomScale="90" zoomScaleNormal="90" workbookViewId="0">
      <selection sqref="A1:F1"/>
    </sheetView>
  </sheetViews>
  <sheetFormatPr defaultRowHeight="14.25" x14ac:dyDescent="0.25"/>
  <cols>
    <col min="1" max="1" width="23.28515625" customWidth="1"/>
    <col min="2" max="2" width="25" customWidth="1"/>
    <col min="3" max="3" width="32.42578125" customWidth="1"/>
    <col min="4" max="4" width="29.28515625" bestFit="1" customWidth="1"/>
    <col min="5" max="5" width="30.5703125" bestFit="1" customWidth="1"/>
    <col min="6" max="6" width="31.7109375" customWidth="1"/>
  </cols>
  <sheetData>
    <row r="1" spans="1:6" ht="409.5" customHeight="1" thickBot="1" x14ac:dyDescent="0.3">
      <c r="A1" s="172" t="s">
        <v>367</v>
      </c>
      <c r="B1" s="173"/>
      <c r="C1" s="173"/>
      <c r="D1" s="173"/>
      <c r="E1" s="173"/>
      <c r="F1" s="174"/>
    </row>
    <row r="2" spans="1:6" ht="15.75" thickBot="1" x14ac:dyDescent="0.3">
      <c r="E2" s="1"/>
    </row>
    <row r="3" spans="1:6" ht="57" thickBot="1" x14ac:dyDescent="0.3">
      <c r="A3" s="2" t="s">
        <v>368</v>
      </c>
      <c r="B3" s="3" t="s">
        <v>369</v>
      </c>
      <c r="C3" s="3" t="s">
        <v>370</v>
      </c>
      <c r="D3" s="3" t="s">
        <v>371</v>
      </c>
      <c r="E3" s="4" t="s">
        <v>372</v>
      </c>
      <c r="F3" s="5" t="s">
        <v>373</v>
      </c>
    </row>
    <row r="4" spans="1:6" x14ac:dyDescent="0.25">
      <c r="A4" s="168" t="s">
        <v>374</v>
      </c>
      <c r="B4" s="163" t="s">
        <v>375</v>
      </c>
      <c r="C4" s="163" t="s">
        <v>376</v>
      </c>
      <c r="D4" s="163" t="s">
        <v>377</v>
      </c>
      <c r="E4" s="166" t="s">
        <v>378</v>
      </c>
      <c r="F4" s="170" t="s">
        <v>379</v>
      </c>
    </row>
    <row r="5" spans="1:6" ht="17.25" x14ac:dyDescent="0.25">
      <c r="A5" s="169" t="s">
        <v>380</v>
      </c>
      <c r="B5" s="164" t="s">
        <v>381</v>
      </c>
      <c r="C5" s="164" t="s">
        <v>382</v>
      </c>
      <c r="D5" s="164" t="s">
        <v>383</v>
      </c>
      <c r="E5" s="167" t="s">
        <v>384</v>
      </c>
      <c r="F5" s="8"/>
    </row>
    <row r="6" spans="1:6" ht="17.25" x14ac:dyDescent="0.25">
      <c r="A6" s="6"/>
      <c r="B6" s="164" t="s">
        <v>385</v>
      </c>
      <c r="C6" s="7"/>
      <c r="D6" s="164" t="s">
        <v>386</v>
      </c>
      <c r="E6" s="167" t="s">
        <v>387</v>
      </c>
      <c r="F6" s="8"/>
    </row>
    <row r="7" spans="1:6" ht="17.25" x14ac:dyDescent="0.25">
      <c r="A7" s="9"/>
      <c r="B7" s="164" t="s">
        <v>388</v>
      </c>
      <c r="C7" s="10"/>
      <c r="D7" s="164" t="s">
        <v>389</v>
      </c>
      <c r="E7" s="11"/>
      <c r="F7" s="12"/>
    </row>
    <row r="8" spans="1:6" ht="17.25" x14ac:dyDescent="0.25">
      <c r="A8" s="9"/>
      <c r="B8" s="164" t="s">
        <v>390</v>
      </c>
      <c r="C8" s="10"/>
      <c r="D8" s="7"/>
      <c r="E8" s="11"/>
      <c r="F8" s="12"/>
    </row>
    <row r="9" spans="1:6" ht="17.25" x14ac:dyDescent="0.25">
      <c r="A9" s="9"/>
      <c r="B9" s="164" t="s">
        <v>391</v>
      </c>
      <c r="C9" s="10"/>
      <c r="D9" s="7"/>
      <c r="E9" s="11"/>
      <c r="F9" s="12"/>
    </row>
    <row r="10" spans="1:6" ht="18" thickBot="1" x14ac:dyDescent="0.3">
      <c r="A10" s="13"/>
      <c r="B10" s="165" t="s">
        <v>392</v>
      </c>
      <c r="C10" s="14"/>
      <c r="D10" s="15"/>
      <c r="E10" s="16"/>
      <c r="F10" s="17"/>
    </row>
  </sheetData>
  <mergeCells count="1">
    <mergeCell ref="A1:F1"/>
  </mergeCells>
  <hyperlinks>
    <hyperlink ref="A4" location="Surgery!A1" display="General Surgery"/>
    <hyperlink ref="A5" location="Surgery!A1" display="Endoscopy"/>
    <hyperlink ref="B4" location="Imaging!A1" display="CT Scan"/>
    <hyperlink ref="B5" location="Imaging!A1" display="MRI/MRA"/>
    <hyperlink ref="B6" location="Imaging!A1" display="Ultrasound"/>
    <hyperlink ref="B7" location="Imaging!A1" display="Nuclear Medicine"/>
    <hyperlink ref="B9" location="Imaging!A1" display="Xray"/>
    <hyperlink ref="B10" location="Imaging!A1" display="Mammogram"/>
    <hyperlink ref="C4" location="Diagnostics!A1" display="Laboratory"/>
    <hyperlink ref="C5" location="Diagnostics!A1" display="Other Diagnostics/Sleep Lab"/>
    <hyperlink ref="D4" location="Therapeutics!A1" display="Speech Language Pathology"/>
    <hyperlink ref="D5" location="Therapeutics!A1" display="Physical Therapy"/>
    <hyperlink ref="D6" location="Therapeutics!A1" display="Occupational Therapy"/>
    <hyperlink ref="D7" location="Therapeutics!A1" display="Other Therapeutic Services"/>
    <hyperlink ref="E4" location="'Clinic Visits'!A1" display="Evaluation and Management"/>
    <hyperlink ref="E5" location="'Clinic Visits'!A1" display="Consultations"/>
    <hyperlink ref="E6" location="'Clinic Visits'!A1" display="Preventative Medicine"/>
    <hyperlink ref="F4" location="Inpatient!A1" display="Elective Surgery"/>
    <hyperlink ref="B8" location="Imaging!A1" display="PET"/>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223"/>
  <sheetViews>
    <sheetView zoomScale="90" zoomScaleNormal="90" workbookViewId="0">
      <pane ySplit="10" topLeftCell="A11" activePane="bottomLeft" state="frozen"/>
      <selection pane="bottomLeft"/>
    </sheetView>
  </sheetViews>
  <sheetFormatPr defaultColWidth="12.7109375" defaultRowHeight="14.25" x14ac:dyDescent="0.25"/>
  <cols>
    <col min="1" max="1" width="66.140625" style="22" bestFit="1" customWidth="1"/>
    <col min="2" max="2" width="24.85546875" style="22" customWidth="1"/>
    <col min="3" max="16384" width="12.7109375" style="22"/>
  </cols>
  <sheetData>
    <row r="1" spans="1:26" x14ac:dyDescent="0.25">
      <c r="A1" s="19" t="s">
        <v>0</v>
      </c>
      <c r="B1" s="20"/>
      <c r="C1" s="21"/>
      <c r="E1" s="23"/>
      <c r="H1" s="24"/>
      <c r="I1" s="24"/>
      <c r="J1" s="24"/>
      <c r="K1" s="24"/>
      <c r="L1" s="24"/>
      <c r="M1" s="24"/>
      <c r="N1" s="24"/>
      <c r="O1" s="24"/>
      <c r="P1" s="24"/>
      <c r="Q1" s="24"/>
      <c r="R1" s="24"/>
      <c r="S1" s="24"/>
      <c r="T1" s="24"/>
      <c r="U1" s="24"/>
      <c r="V1" s="24"/>
      <c r="W1" s="24"/>
      <c r="X1" s="24"/>
      <c r="Y1" s="24"/>
      <c r="Z1" s="24"/>
    </row>
    <row r="2" spans="1:26" x14ac:dyDescent="0.25">
      <c r="A2" s="25" t="s">
        <v>441</v>
      </c>
      <c r="B2" s="26"/>
      <c r="E2" s="23"/>
      <c r="H2" s="24"/>
      <c r="I2" s="24"/>
      <c r="J2" s="24"/>
      <c r="K2" s="24"/>
      <c r="L2" s="24"/>
      <c r="M2" s="24"/>
      <c r="N2" s="24"/>
      <c r="O2" s="24"/>
      <c r="P2" s="24"/>
      <c r="Q2" s="24"/>
      <c r="R2" s="24"/>
      <c r="S2" s="24"/>
      <c r="T2" s="24"/>
      <c r="U2" s="24"/>
      <c r="V2" s="24"/>
      <c r="W2" s="24"/>
      <c r="X2" s="24"/>
      <c r="Y2" s="24"/>
      <c r="Z2" s="24"/>
    </row>
    <row r="3" spans="1:26" x14ac:dyDescent="0.25">
      <c r="A3" s="19" t="s">
        <v>428</v>
      </c>
      <c r="B3" s="26"/>
      <c r="E3" s="23"/>
      <c r="H3" s="24" t="s">
        <v>1</v>
      </c>
      <c r="I3" s="24"/>
      <c r="J3" s="24"/>
      <c r="K3" s="24"/>
      <c r="L3" s="24"/>
      <c r="M3" s="24"/>
      <c r="N3" s="24"/>
      <c r="O3" s="24"/>
      <c r="P3" s="24"/>
      <c r="Q3" s="24"/>
      <c r="R3" s="24"/>
      <c r="S3" s="24"/>
      <c r="T3" s="24"/>
      <c r="U3" s="24"/>
      <c r="V3" s="24"/>
      <c r="W3" s="24"/>
      <c r="X3" s="24"/>
      <c r="Y3" s="24"/>
      <c r="Z3" s="24"/>
    </row>
    <row r="4" spans="1:26" x14ac:dyDescent="0.25">
      <c r="A4" s="27"/>
      <c r="B4" s="26"/>
      <c r="E4" s="23"/>
      <c r="H4" s="24"/>
      <c r="I4" s="24"/>
      <c r="J4" s="24"/>
      <c r="K4" s="24"/>
      <c r="L4" s="24"/>
      <c r="M4" s="24"/>
      <c r="N4" s="24"/>
      <c r="O4" s="24"/>
      <c r="P4" s="24"/>
      <c r="Q4" s="24"/>
      <c r="R4" s="24"/>
      <c r="S4" s="24"/>
      <c r="T4" s="24"/>
      <c r="U4" s="24"/>
      <c r="V4" s="24"/>
      <c r="W4" s="24"/>
      <c r="X4" s="24"/>
      <c r="Y4" s="24"/>
      <c r="Z4" s="24"/>
    </row>
    <row r="5" spans="1:26" x14ac:dyDescent="0.25">
      <c r="A5" s="27"/>
      <c r="B5" s="26"/>
      <c r="E5" s="23"/>
      <c r="H5" s="24"/>
      <c r="I5" s="24"/>
      <c r="J5" s="24"/>
      <c r="K5" s="24"/>
      <c r="L5" s="24"/>
      <c r="M5" s="24"/>
      <c r="N5" s="24"/>
      <c r="O5" s="24"/>
      <c r="P5" s="24"/>
      <c r="Q5" s="24"/>
      <c r="R5" s="24"/>
      <c r="S5" s="24"/>
      <c r="T5" s="24"/>
      <c r="U5" s="24"/>
      <c r="V5" s="24"/>
      <c r="W5" s="24"/>
      <c r="X5" s="24"/>
      <c r="Y5" s="24"/>
      <c r="Z5" s="24"/>
    </row>
    <row r="6" spans="1:26" x14ac:dyDescent="0.25">
      <c r="A6" s="27"/>
      <c r="B6" s="26"/>
      <c r="E6" s="23"/>
      <c r="H6" s="28" t="s">
        <v>2</v>
      </c>
      <c r="I6" s="24"/>
      <c r="J6" s="24"/>
      <c r="K6" s="24"/>
      <c r="L6" s="24"/>
      <c r="M6" s="24"/>
      <c r="N6" s="24"/>
      <c r="O6" s="24"/>
      <c r="P6" s="24"/>
      <c r="Q6" s="24"/>
      <c r="R6" s="24"/>
      <c r="S6" s="24"/>
      <c r="T6" s="24"/>
      <c r="U6" s="24"/>
      <c r="V6" s="24"/>
      <c r="W6" s="24"/>
      <c r="X6" s="24"/>
      <c r="Y6" s="24"/>
      <c r="Z6" s="24"/>
    </row>
    <row r="7" spans="1:26" x14ac:dyDescent="0.25">
      <c r="A7" s="29" t="s">
        <v>3</v>
      </c>
      <c r="B7" s="26"/>
      <c r="E7" s="30"/>
      <c r="H7" s="31" t="s">
        <v>1</v>
      </c>
      <c r="I7" s="24"/>
      <c r="J7" s="24"/>
      <c r="K7" s="24"/>
      <c r="L7" s="24"/>
      <c r="M7" s="24"/>
      <c r="N7" s="24"/>
      <c r="O7" s="24"/>
      <c r="P7" s="24"/>
      <c r="Q7" s="24"/>
      <c r="R7" s="24"/>
      <c r="S7" s="24"/>
      <c r="T7" s="24"/>
      <c r="U7" s="24"/>
      <c r="V7" s="24"/>
      <c r="W7" s="24"/>
      <c r="X7" s="24"/>
      <c r="Y7" s="24"/>
      <c r="Z7" s="24"/>
    </row>
    <row r="8" spans="1:26" ht="15" thickBot="1" x14ac:dyDescent="0.3">
      <c r="A8" s="29"/>
      <c r="B8" s="26"/>
      <c r="E8" s="30"/>
      <c r="H8" s="31"/>
      <c r="I8" s="24"/>
      <c r="J8" s="24"/>
      <c r="K8" s="24"/>
      <c r="L8" s="24"/>
      <c r="M8" s="24"/>
      <c r="N8" s="24"/>
      <c r="O8" s="24"/>
      <c r="P8" s="24"/>
      <c r="Q8" s="24"/>
      <c r="R8" s="24"/>
      <c r="S8" s="24"/>
      <c r="T8" s="24"/>
      <c r="U8" s="24"/>
      <c r="V8" s="24"/>
      <c r="W8" s="24"/>
      <c r="X8" s="24"/>
      <c r="Y8" s="24"/>
      <c r="Z8" s="24"/>
    </row>
    <row r="9" spans="1:26" ht="14.25" customHeight="1" thickBot="1" x14ac:dyDescent="0.3">
      <c r="A9" s="27"/>
      <c r="C9" s="32"/>
      <c r="D9" s="32"/>
      <c r="E9" s="22" t="s">
        <v>1</v>
      </c>
      <c r="G9" s="178" t="s">
        <v>429</v>
      </c>
      <c r="H9" s="179"/>
      <c r="I9" s="179"/>
      <c r="J9" s="179"/>
      <c r="K9" s="180"/>
      <c r="L9" s="181" t="s">
        <v>430</v>
      </c>
      <c r="M9" s="181"/>
      <c r="N9" s="181"/>
      <c r="O9" s="181"/>
      <c r="P9" s="181"/>
      <c r="Q9" s="181"/>
      <c r="R9" s="182"/>
      <c r="S9" s="183" t="s">
        <v>6</v>
      </c>
      <c r="T9" s="183"/>
      <c r="U9" s="183"/>
      <c r="V9" s="183"/>
      <c r="W9" s="183"/>
      <c r="X9" s="183"/>
      <c r="Y9" s="183"/>
      <c r="Z9" s="183"/>
    </row>
    <row r="10" spans="1:26" ht="57.75" thickBot="1" x14ac:dyDescent="0.3">
      <c r="A10" s="162" t="s">
        <v>7</v>
      </c>
      <c r="B10" s="126" t="s">
        <v>8</v>
      </c>
      <c r="C10" s="34" t="s">
        <v>9</v>
      </c>
      <c r="D10" s="35" t="s">
        <v>10</v>
      </c>
      <c r="E10" s="36" t="s">
        <v>11</v>
      </c>
      <c r="F10" s="36" t="s">
        <v>12</v>
      </c>
      <c r="G10" s="118" t="s">
        <v>431</v>
      </c>
      <c r="H10" s="118" t="s">
        <v>14</v>
      </c>
      <c r="I10" s="118" t="s">
        <v>15</v>
      </c>
      <c r="J10" s="118" t="s">
        <v>16</v>
      </c>
      <c r="K10" s="118" t="s">
        <v>17</v>
      </c>
      <c r="L10" s="119" t="s">
        <v>18</v>
      </c>
      <c r="M10" s="119" t="s">
        <v>19</v>
      </c>
      <c r="N10" s="119" t="s">
        <v>20</v>
      </c>
      <c r="O10" s="119" t="s">
        <v>21</v>
      </c>
      <c r="P10" s="119" t="s">
        <v>22</v>
      </c>
      <c r="Q10" s="119" t="s">
        <v>24</v>
      </c>
      <c r="R10" s="119" t="s">
        <v>23</v>
      </c>
      <c r="S10" s="120" t="s">
        <v>25</v>
      </c>
      <c r="T10" s="120" t="s">
        <v>26</v>
      </c>
      <c r="U10" s="120" t="s">
        <v>27</v>
      </c>
      <c r="V10" s="120" t="s">
        <v>28</v>
      </c>
      <c r="W10" s="120" t="s">
        <v>29</v>
      </c>
      <c r="X10" s="120" t="s">
        <v>30</v>
      </c>
      <c r="Y10" s="120" t="s">
        <v>31</v>
      </c>
      <c r="Z10" s="120" t="s">
        <v>32</v>
      </c>
    </row>
    <row r="11" spans="1:26" x14ac:dyDescent="0.25">
      <c r="A11" s="37"/>
      <c r="B11" s="37"/>
      <c r="C11" s="38"/>
      <c r="D11" s="39"/>
      <c r="E11" s="38"/>
      <c r="F11" s="38"/>
      <c r="G11" s="40"/>
      <c r="H11" s="40"/>
      <c r="I11" s="40"/>
      <c r="J11" s="40"/>
      <c r="K11" s="40"/>
      <c r="L11" s="40"/>
      <c r="M11" s="40"/>
      <c r="N11" s="40"/>
      <c r="O11" s="40"/>
      <c r="P11" s="40"/>
      <c r="Q11" s="40"/>
      <c r="R11" s="40"/>
      <c r="S11" s="40"/>
      <c r="T11" s="40"/>
      <c r="U11" s="40"/>
      <c r="V11" s="40"/>
      <c r="W11" s="40"/>
      <c r="X11" s="40"/>
      <c r="Y11" s="40"/>
      <c r="Z11" s="40"/>
    </row>
    <row r="12" spans="1:26" x14ac:dyDescent="0.25">
      <c r="A12" s="41" t="s">
        <v>330</v>
      </c>
      <c r="B12" s="49" t="s">
        <v>58</v>
      </c>
      <c r="C12" s="43">
        <v>19120</v>
      </c>
      <c r="D12" s="44">
        <v>3936</v>
      </c>
      <c r="E12" s="123"/>
      <c r="F12" s="124"/>
      <c r="G12" s="45">
        <v>1508.8</v>
      </c>
      <c r="H12" s="45">
        <v>736.03200000000004</v>
      </c>
      <c r="I12" s="45">
        <v>721.6</v>
      </c>
      <c r="J12" s="45">
        <v>721.6</v>
      </c>
      <c r="K12" s="45">
        <v>721.6</v>
      </c>
      <c r="L12" s="45">
        <v>2349.35</v>
      </c>
      <c r="M12" s="45">
        <v>2349.35</v>
      </c>
      <c r="N12" s="45">
        <v>2349.35</v>
      </c>
      <c r="O12" s="45">
        <v>2349.35</v>
      </c>
      <c r="P12" s="45">
        <v>2349.35</v>
      </c>
      <c r="Q12" s="45">
        <v>2349.35</v>
      </c>
      <c r="R12" s="45">
        <v>3936</v>
      </c>
      <c r="S12" s="45">
        <v>5904</v>
      </c>
      <c r="T12" s="45">
        <v>5677.0239999999994</v>
      </c>
      <c r="U12" s="45">
        <v>5619.9520000000002</v>
      </c>
      <c r="V12" s="45">
        <v>5392.9760000000006</v>
      </c>
      <c r="W12" s="45">
        <v>2164.8000000000002</v>
      </c>
      <c r="X12" s="45">
        <v>4703.5199999999995</v>
      </c>
      <c r="Y12" s="45">
        <v>4703.5199999999995</v>
      </c>
      <c r="Z12" s="45">
        <v>4384.7039999999997</v>
      </c>
    </row>
    <row r="13" spans="1:26" x14ac:dyDescent="0.25">
      <c r="A13" s="41"/>
      <c r="B13" s="49" t="s">
        <v>331</v>
      </c>
      <c r="C13" s="43"/>
      <c r="D13" s="44">
        <v>1471.2</v>
      </c>
      <c r="E13" s="123"/>
      <c r="F13" s="124"/>
      <c r="G13" s="45">
        <f>140.99*4</f>
        <v>563.96</v>
      </c>
      <c r="H13" s="45">
        <f>68.7786*4</f>
        <v>275.11439999999999</v>
      </c>
      <c r="I13" s="45">
        <f>67.43*4</f>
        <v>269.72000000000003</v>
      </c>
      <c r="J13" s="45">
        <f>67.43*4</f>
        <v>269.72000000000003</v>
      </c>
      <c r="K13" s="45">
        <f>67.43*4</f>
        <v>269.72000000000003</v>
      </c>
      <c r="L13" s="45">
        <v>0</v>
      </c>
      <c r="M13" s="45">
        <v>0</v>
      </c>
      <c r="N13" s="45">
        <v>0</v>
      </c>
      <c r="O13" s="45">
        <v>0</v>
      </c>
      <c r="P13" s="45">
        <v>0</v>
      </c>
      <c r="Q13" s="45">
        <v>0</v>
      </c>
      <c r="R13" s="45">
        <f>367.8*4</f>
        <v>1471.2</v>
      </c>
      <c r="S13" s="45">
        <f>551.7*4</f>
        <v>2206.8000000000002</v>
      </c>
      <c r="T13" s="45">
        <f>530.4902*4</f>
        <v>2121.9607999999998</v>
      </c>
      <c r="U13" s="45">
        <f>525.1571*4</f>
        <v>2100.6284000000001</v>
      </c>
      <c r="V13" s="45">
        <f>503.9473*4</f>
        <v>2015.7891999999999</v>
      </c>
      <c r="W13" s="45">
        <f>202.29*4</f>
        <v>809.16</v>
      </c>
      <c r="X13" s="45">
        <f>439.521*4</f>
        <v>1758.0840000000001</v>
      </c>
      <c r="Y13" s="45">
        <f>439.521*4</f>
        <v>1758.0840000000001</v>
      </c>
      <c r="Z13" s="45">
        <f>409.7292*4</f>
        <v>1638.9168</v>
      </c>
    </row>
    <row r="14" spans="1:26" x14ac:dyDescent="0.25">
      <c r="A14" s="41"/>
      <c r="B14" s="49" t="s">
        <v>332</v>
      </c>
      <c r="C14" s="43"/>
      <c r="D14" s="44">
        <v>484.2</v>
      </c>
      <c r="E14" s="123"/>
      <c r="F14" s="124"/>
      <c r="G14" s="45">
        <v>185.61</v>
      </c>
      <c r="H14" s="45">
        <v>90.545400000000001</v>
      </c>
      <c r="I14" s="45">
        <v>88.77</v>
      </c>
      <c r="J14" s="45">
        <v>88.77</v>
      </c>
      <c r="K14" s="45">
        <v>88.77</v>
      </c>
      <c r="L14" s="45">
        <v>0</v>
      </c>
      <c r="M14" s="45">
        <v>0</v>
      </c>
      <c r="N14" s="45">
        <v>0</v>
      </c>
      <c r="O14" s="45">
        <v>0</v>
      </c>
      <c r="P14" s="45">
        <v>0</v>
      </c>
      <c r="Q14" s="45">
        <v>0</v>
      </c>
      <c r="R14" s="45">
        <v>484.2</v>
      </c>
      <c r="S14" s="45">
        <v>726.30000000000007</v>
      </c>
      <c r="T14" s="45">
        <v>698.37779999999998</v>
      </c>
      <c r="U14" s="45">
        <v>691.3569</v>
      </c>
      <c r="V14" s="45">
        <v>663.43470000000002</v>
      </c>
      <c r="W14" s="45">
        <v>266.31</v>
      </c>
      <c r="X14" s="45">
        <v>578.61900000000003</v>
      </c>
      <c r="Y14" s="45">
        <v>578.61900000000003</v>
      </c>
      <c r="Z14" s="45">
        <v>539.39880000000005</v>
      </c>
    </row>
    <row r="15" spans="1:26" x14ac:dyDescent="0.25">
      <c r="A15" s="41"/>
      <c r="B15" s="49" t="s">
        <v>333</v>
      </c>
      <c r="C15" s="43"/>
      <c r="D15" s="44">
        <v>223.79999999999998</v>
      </c>
      <c r="E15" s="123"/>
      <c r="F15" s="124"/>
      <c r="G15" s="45">
        <v>85.79</v>
      </c>
      <c r="H15" s="45">
        <v>41.8506</v>
      </c>
      <c r="I15" s="45">
        <v>41.03</v>
      </c>
      <c r="J15" s="45">
        <v>41.03</v>
      </c>
      <c r="K15" s="45">
        <v>41.03</v>
      </c>
      <c r="L15" s="45">
        <v>0</v>
      </c>
      <c r="M15" s="45">
        <v>0</v>
      </c>
      <c r="N15" s="45">
        <v>0</v>
      </c>
      <c r="O15" s="45">
        <v>0</v>
      </c>
      <c r="P15" s="45">
        <v>0</v>
      </c>
      <c r="Q15" s="45">
        <v>0</v>
      </c>
      <c r="R15" s="45">
        <v>223.79999999999998</v>
      </c>
      <c r="S15" s="45">
        <v>335.7</v>
      </c>
      <c r="T15" s="45">
        <v>322.79419999999999</v>
      </c>
      <c r="U15" s="45">
        <v>319.54910000000001</v>
      </c>
      <c r="V15" s="45">
        <v>306.64330000000001</v>
      </c>
      <c r="W15" s="45">
        <v>123.09</v>
      </c>
      <c r="X15" s="45">
        <v>267.44099999999997</v>
      </c>
      <c r="Y15" s="45">
        <v>267.44099999999997</v>
      </c>
      <c r="Z15" s="45">
        <v>249.31319999999999</v>
      </c>
    </row>
    <row r="16" spans="1:26" x14ac:dyDescent="0.25">
      <c r="A16" s="41"/>
      <c r="B16" s="49" t="s">
        <v>333</v>
      </c>
      <c r="C16" s="43"/>
      <c r="D16" s="44">
        <v>369.59999999999997</v>
      </c>
      <c r="E16" s="123"/>
      <c r="F16" s="124"/>
      <c r="G16" s="45">
        <v>141.68</v>
      </c>
      <c r="H16" s="45">
        <v>69.115200000000002</v>
      </c>
      <c r="I16" s="45">
        <v>67.760000000000005</v>
      </c>
      <c r="J16" s="45">
        <v>67.760000000000005</v>
      </c>
      <c r="K16" s="45">
        <v>67.760000000000005</v>
      </c>
      <c r="L16" s="45">
        <v>0</v>
      </c>
      <c r="M16" s="45">
        <v>0</v>
      </c>
      <c r="N16" s="45">
        <v>0</v>
      </c>
      <c r="O16" s="45">
        <v>0</v>
      </c>
      <c r="P16" s="45">
        <v>0</v>
      </c>
      <c r="Q16" s="45">
        <v>0</v>
      </c>
      <c r="R16" s="45">
        <v>369.59999999999997</v>
      </c>
      <c r="S16" s="45">
        <v>554.4</v>
      </c>
      <c r="T16" s="45">
        <v>533.08639999999991</v>
      </c>
      <c r="U16" s="45">
        <v>527.72720000000004</v>
      </c>
      <c r="V16" s="45">
        <v>506.41360000000003</v>
      </c>
      <c r="W16" s="45">
        <v>203.28</v>
      </c>
      <c r="X16" s="45">
        <v>441.67199999999997</v>
      </c>
      <c r="Y16" s="45">
        <v>441.67199999999997</v>
      </c>
      <c r="Z16" s="45">
        <v>411.73439999999999</v>
      </c>
    </row>
    <row r="17" spans="1:26" x14ac:dyDescent="0.25">
      <c r="A17" s="41"/>
      <c r="B17" s="49" t="s">
        <v>334</v>
      </c>
      <c r="C17" s="43">
        <v>88305</v>
      </c>
      <c r="D17" s="44">
        <v>82.2</v>
      </c>
      <c r="E17" s="123"/>
      <c r="F17" s="124"/>
      <c r="G17" s="45">
        <v>31.51</v>
      </c>
      <c r="H17" s="45">
        <v>15.371400000000001</v>
      </c>
      <c r="I17" s="45">
        <v>15.07</v>
      </c>
      <c r="J17" s="45">
        <v>36.44</v>
      </c>
      <c r="K17" s="45">
        <v>15.07</v>
      </c>
      <c r="L17" s="45">
        <v>46.212949999999999</v>
      </c>
      <c r="M17" s="45">
        <v>46.212949999999999</v>
      </c>
      <c r="N17" s="45">
        <v>46.212949999999999</v>
      </c>
      <c r="O17" s="45">
        <v>46.212949999999999</v>
      </c>
      <c r="P17" s="45">
        <v>46.212949999999999</v>
      </c>
      <c r="Q17" s="45">
        <v>46.212949999999999</v>
      </c>
      <c r="R17" s="45">
        <v>82.2</v>
      </c>
      <c r="S17" s="45">
        <v>123.3</v>
      </c>
      <c r="T17" s="45">
        <v>36.44</v>
      </c>
      <c r="U17" s="45">
        <v>36.44</v>
      </c>
      <c r="V17" s="45">
        <v>36.44</v>
      </c>
      <c r="W17" s="45">
        <v>36.44</v>
      </c>
      <c r="X17" s="45">
        <v>98.228999999999999</v>
      </c>
      <c r="Y17" s="45">
        <v>98.228999999999999</v>
      </c>
      <c r="Z17" s="45">
        <v>91.570800000000006</v>
      </c>
    </row>
    <row r="18" spans="1:26" x14ac:dyDescent="0.25">
      <c r="A18" s="41"/>
      <c r="B18" s="49" t="s">
        <v>335</v>
      </c>
      <c r="C18" s="43"/>
      <c r="D18" s="44">
        <v>9.6</v>
      </c>
      <c r="E18" s="123"/>
      <c r="F18" s="124"/>
      <c r="G18" s="45">
        <v>3.68</v>
      </c>
      <c r="H18" s="45">
        <v>1.7952000000000001</v>
      </c>
      <c r="I18" s="45">
        <v>1.76</v>
      </c>
      <c r="J18" s="45">
        <v>1.76</v>
      </c>
      <c r="K18" s="45">
        <v>1.76</v>
      </c>
      <c r="L18" s="45">
        <v>0</v>
      </c>
      <c r="M18" s="45">
        <v>0</v>
      </c>
      <c r="N18" s="45">
        <v>0</v>
      </c>
      <c r="O18" s="45">
        <v>0</v>
      </c>
      <c r="P18" s="45">
        <v>0</v>
      </c>
      <c r="Q18" s="45">
        <v>0</v>
      </c>
      <c r="R18" s="45">
        <v>9.6</v>
      </c>
      <c r="S18" s="45">
        <v>14.4</v>
      </c>
      <c r="T18" s="45">
        <v>13.846399999999999</v>
      </c>
      <c r="U18" s="45">
        <v>13.7072</v>
      </c>
      <c r="V18" s="45">
        <v>13.153600000000001</v>
      </c>
      <c r="W18" s="45">
        <v>5.28</v>
      </c>
      <c r="X18" s="45">
        <v>11.472</v>
      </c>
      <c r="Y18" s="45">
        <v>11.472</v>
      </c>
      <c r="Z18" s="45">
        <v>10.6944</v>
      </c>
    </row>
    <row r="19" spans="1:26" x14ac:dyDescent="0.25">
      <c r="A19" s="41"/>
      <c r="B19" s="49" t="s">
        <v>335</v>
      </c>
      <c r="C19" s="43"/>
      <c r="D19" s="44">
        <v>15</v>
      </c>
      <c r="E19" s="123"/>
      <c r="F19" s="124"/>
      <c r="G19" s="45">
        <v>5.75</v>
      </c>
      <c r="H19" s="45">
        <v>2.8050000000000002</v>
      </c>
      <c r="I19" s="45">
        <v>2.75</v>
      </c>
      <c r="J19" s="45">
        <v>2.75</v>
      </c>
      <c r="K19" s="45">
        <v>2.75</v>
      </c>
      <c r="L19" s="45">
        <v>0</v>
      </c>
      <c r="M19" s="45">
        <v>0</v>
      </c>
      <c r="N19" s="45">
        <v>0</v>
      </c>
      <c r="O19" s="45">
        <v>0</v>
      </c>
      <c r="P19" s="45">
        <v>0</v>
      </c>
      <c r="Q19" s="45">
        <v>0</v>
      </c>
      <c r="R19" s="45">
        <v>15</v>
      </c>
      <c r="S19" s="45">
        <v>22.5</v>
      </c>
      <c r="T19" s="45">
        <v>21.634999999999998</v>
      </c>
      <c r="U19" s="45">
        <v>21.4175</v>
      </c>
      <c r="V19" s="45">
        <v>20.552500000000002</v>
      </c>
      <c r="W19" s="45">
        <v>8.25</v>
      </c>
      <c r="X19" s="45">
        <v>17.925000000000001</v>
      </c>
      <c r="Y19" s="45">
        <v>17.925000000000001</v>
      </c>
      <c r="Z19" s="45">
        <v>16.71</v>
      </c>
    </row>
    <row r="20" spans="1:26" x14ac:dyDescent="0.25">
      <c r="A20" s="41"/>
      <c r="B20" s="49" t="s">
        <v>335</v>
      </c>
      <c r="C20" s="43"/>
      <c r="D20" s="44">
        <v>5.3999999999999995</v>
      </c>
      <c r="E20" s="123"/>
      <c r="F20" s="124"/>
      <c r="G20" s="45">
        <v>2.0700000000000003</v>
      </c>
      <c r="H20" s="45">
        <v>1.0098</v>
      </c>
      <c r="I20" s="45">
        <v>0.99</v>
      </c>
      <c r="J20" s="45">
        <v>0.99</v>
      </c>
      <c r="K20" s="45">
        <v>0.99</v>
      </c>
      <c r="L20" s="45">
        <v>0</v>
      </c>
      <c r="M20" s="45">
        <v>0</v>
      </c>
      <c r="N20" s="45">
        <v>0</v>
      </c>
      <c r="O20" s="45">
        <v>0</v>
      </c>
      <c r="P20" s="45">
        <v>0</v>
      </c>
      <c r="Q20" s="45">
        <v>0</v>
      </c>
      <c r="R20" s="45">
        <v>5.3999999999999995</v>
      </c>
      <c r="S20" s="45">
        <v>8.1</v>
      </c>
      <c r="T20" s="45">
        <v>7.7885999999999997</v>
      </c>
      <c r="U20" s="45">
        <v>7.7103000000000002</v>
      </c>
      <c r="V20" s="45">
        <v>7.3989000000000003</v>
      </c>
      <c r="W20" s="45">
        <v>2.97</v>
      </c>
      <c r="X20" s="45">
        <v>6.4529999999999994</v>
      </c>
      <c r="Y20" s="45">
        <v>6.4529999999999994</v>
      </c>
      <c r="Z20" s="45">
        <v>6.0156000000000001</v>
      </c>
    </row>
    <row r="21" spans="1:26" x14ac:dyDescent="0.25">
      <c r="A21" s="41"/>
      <c r="B21" s="49" t="s">
        <v>335</v>
      </c>
      <c r="C21" s="43"/>
      <c r="D21" s="44">
        <v>4.08</v>
      </c>
      <c r="E21" s="123"/>
      <c r="F21" s="124"/>
      <c r="G21" s="45">
        <v>1.5640000000000001</v>
      </c>
      <c r="H21" s="45">
        <v>0.76295999999999997</v>
      </c>
      <c r="I21" s="45">
        <v>0.748</v>
      </c>
      <c r="J21" s="45">
        <v>0.748</v>
      </c>
      <c r="K21" s="45">
        <v>0.748</v>
      </c>
      <c r="L21" s="45">
        <v>0</v>
      </c>
      <c r="M21" s="45">
        <v>0</v>
      </c>
      <c r="N21" s="45">
        <v>0</v>
      </c>
      <c r="O21" s="45">
        <v>0</v>
      </c>
      <c r="P21" s="45">
        <v>0</v>
      </c>
      <c r="Q21" s="45">
        <v>0</v>
      </c>
      <c r="R21" s="45">
        <v>4.08</v>
      </c>
      <c r="S21" s="45">
        <v>6.12</v>
      </c>
      <c r="T21" s="45">
        <v>5.8847199999999997</v>
      </c>
      <c r="U21" s="45">
        <v>5.8255600000000003</v>
      </c>
      <c r="V21" s="45">
        <v>5.5902799999999999</v>
      </c>
      <c r="W21" s="45">
        <v>2.2440000000000002</v>
      </c>
      <c r="X21" s="45">
        <v>4.8755999999999995</v>
      </c>
      <c r="Y21" s="45">
        <v>4.8755999999999995</v>
      </c>
      <c r="Z21" s="45">
        <v>4.5451199999999998</v>
      </c>
    </row>
    <row r="22" spans="1:26" x14ac:dyDescent="0.25">
      <c r="A22" s="41"/>
      <c r="B22" s="49" t="s">
        <v>335</v>
      </c>
      <c r="C22" s="43"/>
      <c r="D22" s="44">
        <v>3</v>
      </c>
      <c r="E22" s="123"/>
      <c r="F22" s="124"/>
      <c r="G22" s="45">
        <v>1.1500000000000001</v>
      </c>
      <c r="H22" s="45">
        <v>0.56100000000000005</v>
      </c>
      <c r="I22" s="45">
        <v>0.55000000000000004</v>
      </c>
      <c r="J22" s="45">
        <v>0.55000000000000004</v>
      </c>
      <c r="K22" s="45">
        <v>0.55000000000000004</v>
      </c>
      <c r="L22" s="45">
        <v>0</v>
      </c>
      <c r="M22" s="45">
        <v>0</v>
      </c>
      <c r="N22" s="45">
        <v>0</v>
      </c>
      <c r="O22" s="45">
        <v>0</v>
      </c>
      <c r="P22" s="45">
        <v>0</v>
      </c>
      <c r="Q22" s="45">
        <v>0</v>
      </c>
      <c r="R22" s="45">
        <v>3</v>
      </c>
      <c r="S22" s="45">
        <v>4.5</v>
      </c>
      <c r="T22" s="45">
        <v>4.327</v>
      </c>
      <c r="U22" s="45">
        <v>4.2835000000000001</v>
      </c>
      <c r="V22" s="45">
        <v>4.1105</v>
      </c>
      <c r="W22" s="45">
        <v>1.6500000000000001</v>
      </c>
      <c r="X22" s="45">
        <v>3.585</v>
      </c>
      <c r="Y22" s="45">
        <v>3.585</v>
      </c>
      <c r="Z22" s="45">
        <v>3.3420000000000001</v>
      </c>
    </row>
    <row r="23" spans="1:26" x14ac:dyDescent="0.25">
      <c r="A23" s="41"/>
      <c r="B23" s="49" t="s">
        <v>335</v>
      </c>
      <c r="C23" s="43"/>
      <c r="D23" s="44">
        <v>10.199999999999999</v>
      </c>
      <c r="E23" s="123"/>
      <c r="F23" s="124"/>
      <c r="G23" s="45">
        <v>3.91</v>
      </c>
      <c r="H23" s="45">
        <v>1.9074000000000002</v>
      </c>
      <c r="I23" s="45">
        <v>1.87</v>
      </c>
      <c r="J23" s="45">
        <v>1.87</v>
      </c>
      <c r="K23" s="45">
        <v>1.87</v>
      </c>
      <c r="L23" s="45">
        <v>0</v>
      </c>
      <c r="M23" s="45">
        <v>0</v>
      </c>
      <c r="N23" s="45">
        <v>0</v>
      </c>
      <c r="O23" s="45">
        <v>0</v>
      </c>
      <c r="P23" s="45">
        <v>0</v>
      </c>
      <c r="Q23" s="45">
        <v>0</v>
      </c>
      <c r="R23" s="45">
        <v>10.199999999999999</v>
      </c>
      <c r="S23" s="45">
        <v>15.3</v>
      </c>
      <c r="T23" s="45">
        <v>14.711799999999998</v>
      </c>
      <c r="U23" s="45">
        <v>14.5639</v>
      </c>
      <c r="V23" s="45">
        <v>13.975700000000002</v>
      </c>
      <c r="W23" s="45">
        <v>5.61</v>
      </c>
      <c r="X23" s="45">
        <v>12.189</v>
      </c>
      <c r="Y23" s="45">
        <v>12.189</v>
      </c>
      <c r="Z23" s="45">
        <v>11.3628</v>
      </c>
    </row>
    <row r="24" spans="1:26" x14ac:dyDescent="0.25">
      <c r="A24" s="41"/>
      <c r="B24" s="49" t="s">
        <v>336</v>
      </c>
      <c r="C24" s="43" t="s">
        <v>337</v>
      </c>
      <c r="D24" s="44">
        <v>12.299999999999999</v>
      </c>
      <c r="E24" s="123"/>
      <c r="F24" s="124"/>
      <c r="G24" s="45">
        <v>4.7149999999999999</v>
      </c>
      <c r="H24" s="45">
        <v>2.3001</v>
      </c>
      <c r="I24" s="45">
        <v>2.2549999999999999</v>
      </c>
      <c r="J24" s="45">
        <v>2.2549999999999999</v>
      </c>
      <c r="K24" s="45">
        <v>2.2549999999999999</v>
      </c>
      <c r="L24" s="45">
        <v>0</v>
      </c>
      <c r="M24" s="45">
        <v>0</v>
      </c>
      <c r="N24" s="45">
        <v>0</v>
      </c>
      <c r="O24" s="45">
        <v>0</v>
      </c>
      <c r="P24" s="45">
        <v>0</v>
      </c>
      <c r="Q24" s="45">
        <v>0</v>
      </c>
      <c r="R24" s="45">
        <v>12.299999999999999</v>
      </c>
      <c r="S24" s="45">
        <v>18.45</v>
      </c>
      <c r="T24" s="45">
        <v>17.7407</v>
      </c>
      <c r="U24" s="45">
        <v>17.562350000000002</v>
      </c>
      <c r="V24" s="45">
        <v>16.85305</v>
      </c>
      <c r="W24" s="45">
        <v>6.7650000000000006</v>
      </c>
      <c r="X24" s="45">
        <v>14.698499999999999</v>
      </c>
      <c r="Y24" s="45">
        <v>14.698499999999999</v>
      </c>
      <c r="Z24" s="45">
        <v>13.702199999999999</v>
      </c>
    </row>
    <row r="25" spans="1:26" x14ac:dyDescent="0.25">
      <c r="A25" s="41"/>
      <c r="B25" s="49" t="s">
        <v>336</v>
      </c>
      <c r="C25" s="43" t="s">
        <v>338</v>
      </c>
      <c r="D25" s="44">
        <v>3</v>
      </c>
      <c r="E25" s="123"/>
      <c r="F25" s="124"/>
      <c r="G25" s="45">
        <v>1.1500000000000001</v>
      </c>
      <c r="H25" s="45">
        <v>0.56100000000000005</v>
      </c>
      <c r="I25" s="45">
        <v>0.55000000000000004</v>
      </c>
      <c r="J25" s="45">
        <v>0.55000000000000004</v>
      </c>
      <c r="K25" s="45">
        <v>0.55000000000000004</v>
      </c>
      <c r="L25" s="45">
        <v>0</v>
      </c>
      <c r="M25" s="45">
        <v>0</v>
      </c>
      <c r="N25" s="45">
        <v>0</v>
      </c>
      <c r="O25" s="45">
        <v>0</v>
      </c>
      <c r="P25" s="45">
        <v>0</v>
      </c>
      <c r="Q25" s="45">
        <v>0</v>
      </c>
      <c r="R25" s="45">
        <v>3</v>
      </c>
      <c r="S25" s="45">
        <v>4.5</v>
      </c>
      <c r="T25" s="45">
        <v>4.327</v>
      </c>
      <c r="U25" s="45">
        <v>4.2835000000000001</v>
      </c>
      <c r="V25" s="45">
        <v>4.1105</v>
      </c>
      <c r="W25" s="45">
        <v>1.6500000000000001</v>
      </c>
      <c r="X25" s="45">
        <v>3.585</v>
      </c>
      <c r="Y25" s="45">
        <v>3.585</v>
      </c>
      <c r="Z25" s="45">
        <v>3.3420000000000001</v>
      </c>
    </row>
    <row r="26" spans="1:26" x14ac:dyDescent="0.25">
      <c r="A26" s="41"/>
      <c r="B26" s="49" t="s">
        <v>336</v>
      </c>
      <c r="C26" s="43"/>
      <c r="D26" s="44">
        <v>9.6</v>
      </c>
      <c r="E26" s="123"/>
      <c r="F26" s="124"/>
      <c r="G26" s="45">
        <v>3.68</v>
      </c>
      <c r="H26" s="45">
        <v>1.7952000000000001</v>
      </c>
      <c r="I26" s="45">
        <v>1.76</v>
      </c>
      <c r="J26" s="45">
        <v>1.76</v>
      </c>
      <c r="K26" s="45">
        <v>1.76</v>
      </c>
      <c r="L26" s="45">
        <v>0</v>
      </c>
      <c r="M26" s="45">
        <v>0</v>
      </c>
      <c r="N26" s="45">
        <v>0</v>
      </c>
      <c r="O26" s="45">
        <v>0</v>
      </c>
      <c r="P26" s="45">
        <v>0</v>
      </c>
      <c r="Q26" s="45">
        <v>0</v>
      </c>
      <c r="R26" s="45">
        <v>9.6</v>
      </c>
      <c r="S26" s="45">
        <v>14.4</v>
      </c>
      <c r="T26" s="45">
        <v>13.846399999999999</v>
      </c>
      <c r="U26" s="45">
        <v>13.7072</v>
      </c>
      <c r="V26" s="45">
        <v>13.153600000000001</v>
      </c>
      <c r="W26" s="45">
        <v>5.28</v>
      </c>
      <c r="X26" s="45">
        <v>11.472</v>
      </c>
      <c r="Y26" s="45">
        <v>11.472</v>
      </c>
      <c r="Z26" s="45">
        <v>10.6944</v>
      </c>
    </row>
    <row r="27" spans="1:26" x14ac:dyDescent="0.25">
      <c r="A27" s="41"/>
      <c r="B27" s="49" t="s">
        <v>336</v>
      </c>
      <c r="C27" s="43"/>
      <c r="D27" s="44">
        <v>5.0999999999999996</v>
      </c>
      <c r="E27" s="123"/>
      <c r="F27" s="124"/>
      <c r="G27" s="45">
        <v>1.9550000000000001</v>
      </c>
      <c r="H27" s="45">
        <v>0.9537000000000001</v>
      </c>
      <c r="I27" s="45">
        <v>0.93500000000000005</v>
      </c>
      <c r="J27" s="45">
        <v>0.93500000000000005</v>
      </c>
      <c r="K27" s="45">
        <v>0.93500000000000005</v>
      </c>
      <c r="L27" s="45">
        <v>0</v>
      </c>
      <c r="M27" s="45">
        <v>0</v>
      </c>
      <c r="N27" s="45">
        <v>0</v>
      </c>
      <c r="O27" s="45">
        <v>0</v>
      </c>
      <c r="P27" s="45">
        <v>0</v>
      </c>
      <c r="Q27" s="45">
        <v>0</v>
      </c>
      <c r="R27" s="45">
        <v>5.0999999999999996</v>
      </c>
      <c r="S27" s="45">
        <v>7.65</v>
      </c>
      <c r="T27" s="45">
        <v>7.3558999999999992</v>
      </c>
      <c r="U27" s="45">
        <v>7.2819500000000001</v>
      </c>
      <c r="V27" s="45">
        <v>6.9878500000000008</v>
      </c>
      <c r="W27" s="45">
        <v>2.8050000000000002</v>
      </c>
      <c r="X27" s="45">
        <v>6.0945</v>
      </c>
      <c r="Y27" s="45">
        <v>6.0945</v>
      </c>
      <c r="Z27" s="45">
        <v>5.6814</v>
      </c>
    </row>
    <row r="28" spans="1:26" x14ac:dyDescent="0.25">
      <c r="A28" s="41"/>
      <c r="B28" s="49" t="s">
        <v>336</v>
      </c>
      <c r="C28" s="43"/>
      <c r="D28" s="44">
        <v>6.6</v>
      </c>
      <c r="E28" s="123"/>
      <c r="F28" s="124"/>
      <c r="G28" s="45">
        <v>2.5300000000000002</v>
      </c>
      <c r="H28" s="45">
        <v>1.2342</v>
      </c>
      <c r="I28" s="45">
        <v>1.21</v>
      </c>
      <c r="J28" s="45">
        <v>1.21</v>
      </c>
      <c r="K28" s="45">
        <v>1.21</v>
      </c>
      <c r="L28" s="45">
        <v>0</v>
      </c>
      <c r="M28" s="45">
        <v>0</v>
      </c>
      <c r="N28" s="45">
        <v>0</v>
      </c>
      <c r="O28" s="45">
        <v>0</v>
      </c>
      <c r="P28" s="45">
        <v>0</v>
      </c>
      <c r="Q28" s="45">
        <v>0</v>
      </c>
      <c r="R28" s="45">
        <v>6.6</v>
      </c>
      <c r="S28" s="45">
        <v>9.9</v>
      </c>
      <c r="T28" s="45">
        <v>9.5193999999999992</v>
      </c>
      <c r="U28" s="45">
        <v>9.4237000000000002</v>
      </c>
      <c r="V28" s="45">
        <v>9.0431000000000008</v>
      </c>
      <c r="W28" s="45">
        <v>3.6300000000000003</v>
      </c>
      <c r="X28" s="45">
        <v>7.8869999999999996</v>
      </c>
      <c r="Y28" s="45">
        <v>7.8869999999999996</v>
      </c>
      <c r="Z28" s="45">
        <v>7.3524000000000003</v>
      </c>
    </row>
    <row r="29" spans="1:26" x14ac:dyDescent="0.25">
      <c r="A29" s="41"/>
      <c r="B29" s="49" t="s">
        <v>336</v>
      </c>
      <c r="C29" s="43"/>
      <c r="D29" s="44">
        <v>85.5</v>
      </c>
      <c r="E29" s="123"/>
      <c r="F29" s="124"/>
      <c r="G29" s="45">
        <f>1.0925*30</f>
        <v>32.774999999999999</v>
      </c>
      <c r="H29" s="45">
        <f>0.53295*30</f>
        <v>15.988500000000002</v>
      </c>
      <c r="I29" s="45">
        <f>0.5225*30</f>
        <v>15.674999999999999</v>
      </c>
      <c r="J29" s="45">
        <f>0.5225*30</f>
        <v>15.674999999999999</v>
      </c>
      <c r="K29" s="45">
        <f>0.5225*30</f>
        <v>15.674999999999999</v>
      </c>
      <c r="L29" s="45">
        <v>0</v>
      </c>
      <c r="M29" s="45">
        <v>0</v>
      </c>
      <c r="N29" s="45">
        <v>0</v>
      </c>
      <c r="O29" s="45">
        <v>0</v>
      </c>
      <c r="P29" s="45">
        <v>0</v>
      </c>
      <c r="Q29" s="45">
        <v>0</v>
      </c>
      <c r="R29" s="45">
        <f>2.85*30</f>
        <v>85.5</v>
      </c>
      <c r="S29" s="45">
        <f>4.275*30</f>
        <v>128.25</v>
      </c>
      <c r="T29" s="45">
        <f>4.11065*30</f>
        <v>123.31949999999999</v>
      </c>
      <c r="U29" s="45">
        <f>4.069325*30</f>
        <v>122.07975</v>
      </c>
      <c r="V29" s="45">
        <f>3.904975*30</f>
        <v>117.14924999999999</v>
      </c>
      <c r="W29" s="45">
        <f>1.5675*30</f>
        <v>47.024999999999999</v>
      </c>
      <c r="X29" s="45">
        <f>3.40575*30</f>
        <v>102.1725</v>
      </c>
      <c r="Y29" s="45">
        <f>3.40575*30</f>
        <v>102.1725</v>
      </c>
      <c r="Z29" s="45">
        <f>3.1749*30</f>
        <v>95.247</v>
      </c>
    </row>
    <row r="30" spans="1:26" x14ac:dyDescent="0.25">
      <c r="A30" s="41"/>
      <c r="B30" s="49" t="s">
        <v>336</v>
      </c>
      <c r="C30" s="43"/>
      <c r="D30" s="44">
        <v>35.1</v>
      </c>
      <c r="E30" s="123"/>
      <c r="F30" s="124"/>
      <c r="G30" s="45">
        <v>13.455</v>
      </c>
      <c r="H30" s="45">
        <v>6.5636999999999999</v>
      </c>
      <c r="I30" s="45">
        <v>6.4349999999999996</v>
      </c>
      <c r="J30" s="45">
        <v>6.4349999999999996</v>
      </c>
      <c r="K30" s="45">
        <v>6.4349999999999996</v>
      </c>
      <c r="L30" s="45">
        <v>0</v>
      </c>
      <c r="M30" s="45">
        <v>0</v>
      </c>
      <c r="N30" s="45">
        <v>0</v>
      </c>
      <c r="O30" s="45">
        <v>0</v>
      </c>
      <c r="P30" s="45">
        <v>0</v>
      </c>
      <c r="Q30" s="45">
        <v>0</v>
      </c>
      <c r="R30" s="45">
        <v>35.1</v>
      </c>
      <c r="S30" s="45">
        <v>52.65</v>
      </c>
      <c r="T30" s="45">
        <v>50.625899999999994</v>
      </c>
      <c r="U30" s="45">
        <v>50.116950000000003</v>
      </c>
      <c r="V30" s="45">
        <v>48.092850000000006</v>
      </c>
      <c r="W30" s="45">
        <v>19.305</v>
      </c>
      <c r="X30" s="45">
        <v>41.944499999999998</v>
      </c>
      <c r="Y30" s="45">
        <v>41.944499999999998</v>
      </c>
      <c r="Z30" s="45">
        <v>39.101399999999998</v>
      </c>
    </row>
    <row r="31" spans="1:26" x14ac:dyDescent="0.25">
      <c r="A31" s="41"/>
      <c r="B31" s="49" t="s">
        <v>336</v>
      </c>
      <c r="C31" s="43"/>
      <c r="D31" s="44">
        <v>35.1</v>
      </c>
      <c r="E31" s="123"/>
      <c r="F31" s="124"/>
      <c r="G31" s="45">
        <v>13.455</v>
      </c>
      <c r="H31" s="45">
        <v>6.5636999999999999</v>
      </c>
      <c r="I31" s="45">
        <v>6.4349999999999996</v>
      </c>
      <c r="J31" s="45">
        <v>6.4349999999999996</v>
      </c>
      <c r="K31" s="45">
        <v>6.4349999999999996</v>
      </c>
      <c r="L31" s="45">
        <v>0</v>
      </c>
      <c r="M31" s="45">
        <v>0</v>
      </c>
      <c r="N31" s="45">
        <v>0</v>
      </c>
      <c r="O31" s="45">
        <v>0</v>
      </c>
      <c r="P31" s="45">
        <v>0</v>
      </c>
      <c r="Q31" s="45">
        <v>0</v>
      </c>
      <c r="R31" s="45">
        <v>35.1</v>
      </c>
      <c r="S31" s="45">
        <v>52.65</v>
      </c>
      <c r="T31" s="45">
        <v>50.625899999999994</v>
      </c>
      <c r="U31" s="45">
        <v>50.116950000000003</v>
      </c>
      <c r="V31" s="45">
        <v>48.092850000000006</v>
      </c>
      <c r="W31" s="45">
        <v>19.305</v>
      </c>
      <c r="X31" s="45">
        <v>41.944499999999998</v>
      </c>
      <c r="Y31" s="45">
        <v>41.944499999999998</v>
      </c>
      <c r="Z31" s="45">
        <v>39.101399999999998</v>
      </c>
    </row>
    <row r="32" spans="1:26" x14ac:dyDescent="0.25">
      <c r="A32" s="41"/>
      <c r="B32" s="49" t="s">
        <v>336</v>
      </c>
      <c r="C32" s="43"/>
      <c r="D32" s="44">
        <v>4.5</v>
      </c>
      <c r="E32" s="123"/>
      <c r="F32" s="124"/>
      <c r="G32" s="45">
        <v>1.7250000000000001</v>
      </c>
      <c r="H32" s="45">
        <v>0.84149999999999991</v>
      </c>
      <c r="I32" s="45">
        <v>0.82499999999999996</v>
      </c>
      <c r="J32" s="45">
        <v>0.82499999999999996</v>
      </c>
      <c r="K32" s="45">
        <v>0.82499999999999996</v>
      </c>
      <c r="L32" s="45">
        <v>0</v>
      </c>
      <c r="M32" s="45">
        <v>0</v>
      </c>
      <c r="N32" s="45">
        <v>0</v>
      </c>
      <c r="O32" s="45">
        <v>0</v>
      </c>
      <c r="P32" s="45">
        <v>0</v>
      </c>
      <c r="Q32" s="45">
        <v>0</v>
      </c>
      <c r="R32" s="45">
        <v>4.5</v>
      </c>
      <c r="S32" s="45">
        <v>6.75</v>
      </c>
      <c r="T32" s="45">
        <v>6.4904999999999999</v>
      </c>
      <c r="U32" s="45">
        <v>6.4252500000000001</v>
      </c>
      <c r="V32" s="45">
        <v>6.1657500000000001</v>
      </c>
      <c r="W32" s="45">
        <v>2.4750000000000001</v>
      </c>
      <c r="X32" s="45">
        <v>5.3774999999999995</v>
      </c>
      <c r="Y32" s="45">
        <v>5.3774999999999995</v>
      </c>
      <c r="Z32" s="45">
        <v>5.0129999999999999</v>
      </c>
    </row>
    <row r="33" spans="1:26" x14ac:dyDescent="0.25">
      <c r="A33" s="41"/>
      <c r="B33" s="49" t="s">
        <v>336</v>
      </c>
      <c r="C33" s="43" t="s">
        <v>339</v>
      </c>
      <c r="D33" s="44">
        <v>2.85</v>
      </c>
      <c r="E33" s="123"/>
      <c r="F33" s="124"/>
      <c r="G33" s="45">
        <v>1.0925</v>
      </c>
      <c r="H33" s="45">
        <v>0.53294999999999992</v>
      </c>
      <c r="I33" s="45">
        <v>0.52249999999999996</v>
      </c>
      <c r="J33" s="45">
        <v>0.52249999999999996</v>
      </c>
      <c r="K33" s="45">
        <v>0.52249999999999996</v>
      </c>
      <c r="L33" s="45">
        <v>0</v>
      </c>
      <c r="M33" s="45">
        <v>0</v>
      </c>
      <c r="N33" s="45">
        <v>0</v>
      </c>
      <c r="O33" s="45">
        <v>0</v>
      </c>
      <c r="P33" s="45">
        <v>0</v>
      </c>
      <c r="Q33" s="45">
        <v>0</v>
      </c>
      <c r="R33" s="45">
        <v>2.85</v>
      </c>
      <c r="S33" s="45">
        <v>4.2750000000000004</v>
      </c>
      <c r="T33" s="45">
        <v>4.1106499999999997</v>
      </c>
      <c r="U33" s="45">
        <v>4.0693250000000001</v>
      </c>
      <c r="V33" s="45">
        <v>3.9049750000000003</v>
      </c>
      <c r="W33" s="45">
        <v>1.5675000000000001</v>
      </c>
      <c r="X33" s="45">
        <v>3.4057499999999998</v>
      </c>
      <c r="Y33" s="45">
        <v>3.4057499999999998</v>
      </c>
      <c r="Z33" s="45">
        <v>3.1749000000000001</v>
      </c>
    </row>
    <row r="34" spans="1:26" x14ac:dyDescent="0.25">
      <c r="A34" s="41"/>
      <c r="B34" s="49" t="s">
        <v>340</v>
      </c>
      <c r="C34" s="43">
        <v>19120</v>
      </c>
      <c r="D34" s="44">
        <v>669.6</v>
      </c>
      <c r="E34" s="123"/>
      <c r="F34" s="124"/>
      <c r="G34" s="121" t="s">
        <v>432</v>
      </c>
      <c r="H34" s="121" t="s">
        <v>432</v>
      </c>
      <c r="I34" s="45">
        <v>263.73</v>
      </c>
      <c r="J34" s="121" t="s">
        <v>432</v>
      </c>
      <c r="K34" s="121" t="s">
        <v>432</v>
      </c>
      <c r="L34" s="121" t="s">
        <v>432</v>
      </c>
      <c r="M34" s="45">
        <v>386.96</v>
      </c>
      <c r="N34" s="121" t="s">
        <v>432</v>
      </c>
      <c r="O34" s="45">
        <v>386.96</v>
      </c>
      <c r="P34" s="45">
        <v>402.87</v>
      </c>
      <c r="Q34" s="45">
        <v>386.96</v>
      </c>
      <c r="R34" s="45">
        <v>263.73</v>
      </c>
      <c r="S34" s="121" t="s">
        <v>432</v>
      </c>
      <c r="T34" s="121" t="s">
        <v>432</v>
      </c>
      <c r="U34" s="121" t="s">
        <v>432</v>
      </c>
      <c r="V34" s="121" t="s">
        <v>432</v>
      </c>
      <c r="W34" s="121" t="s">
        <v>432</v>
      </c>
      <c r="X34" s="121" t="s">
        <v>432</v>
      </c>
      <c r="Y34" s="121" t="s">
        <v>432</v>
      </c>
      <c r="Z34" s="45">
        <v>771.77600000000007</v>
      </c>
    </row>
    <row r="35" spans="1:26" x14ac:dyDescent="0.25">
      <c r="A35" s="41"/>
      <c r="B35" s="49" t="s">
        <v>38</v>
      </c>
      <c r="C35" s="43"/>
      <c r="D35" s="122">
        <v>7483.5300000000025</v>
      </c>
      <c r="E35" s="45">
        <v>1249.2204999999999</v>
      </c>
      <c r="F35" s="45">
        <v>10220.894999999999</v>
      </c>
      <c r="G35" s="122">
        <f t="shared" ref="G35:Z35" si="0">SUM(G12:G34)</f>
        <v>2612.0065000000004</v>
      </c>
      <c r="H35" s="122">
        <f t="shared" si="0"/>
        <v>1274.2049099999999</v>
      </c>
      <c r="I35" s="122">
        <f t="shared" si="0"/>
        <v>1512.9504999999999</v>
      </c>
      <c r="J35" s="122">
        <f t="shared" si="0"/>
        <v>1270.5905</v>
      </c>
      <c r="K35" s="122">
        <f t="shared" si="0"/>
        <v>1249.2204999999999</v>
      </c>
      <c r="L35" s="122">
        <f t="shared" si="0"/>
        <v>2395.56295</v>
      </c>
      <c r="M35" s="122">
        <f t="shared" si="0"/>
        <v>2782.52295</v>
      </c>
      <c r="N35" s="122">
        <f t="shared" si="0"/>
        <v>2395.56295</v>
      </c>
      <c r="O35" s="122">
        <f t="shared" si="0"/>
        <v>2782.52295</v>
      </c>
      <c r="P35" s="122">
        <f t="shared" si="0"/>
        <v>2798.4329499999999</v>
      </c>
      <c r="Q35" s="122">
        <f t="shared" si="0"/>
        <v>2782.52295</v>
      </c>
      <c r="R35" s="122">
        <f t="shared" si="0"/>
        <v>7077.6600000000017</v>
      </c>
      <c r="S35" s="122">
        <f t="shared" si="0"/>
        <v>10220.894999999999</v>
      </c>
      <c r="T35" s="122">
        <f t="shared" si="0"/>
        <v>9745.8385699999963</v>
      </c>
      <c r="U35" s="122">
        <f t="shared" si="0"/>
        <v>9648.2284850000015</v>
      </c>
      <c r="V35" s="122">
        <f t="shared" si="0"/>
        <v>9260.0320550000051</v>
      </c>
      <c r="W35" s="122">
        <f t="shared" si="0"/>
        <v>3738.8915000000006</v>
      </c>
      <c r="X35" s="122">
        <f t="shared" si="0"/>
        <v>8142.6463499999982</v>
      </c>
      <c r="Y35" s="122">
        <f t="shared" si="0"/>
        <v>8142.6463499999982</v>
      </c>
      <c r="Z35" s="122">
        <f t="shared" si="0"/>
        <v>8362.4940199999983</v>
      </c>
    </row>
    <row r="36" spans="1:26" x14ac:dyDescent="0.25">
      <c r="A36" s="106"/>
      <c r="B36" s="107"/>
      <c r="C36" s="108"/>
      <c r="D36" s="104"/>
      <c r="E36" s="109"/>
      <c r="F36" s="109"/>
      <c r="G36" s="109"/>
      <c r="H36" s="105"/>
      <c r="I36" s="105"/>
      <c r="J36" s="105"/>
      <c r="K36" s="105"/>
      <c r="L36" s="105"/>
      <c r="M36" s="105"/>
      <c r="N36" s="105"/>
      <c r="O36" s="105"/>
      <c r="P36" s="105"/>
      <c r="Q36" s="105"/>
      <c r="R36" s="105"/>
      <c r="S36" s="105"/>
      <c r="T36" s="105"/>
      <c r="U36" s="105"/>
      <c r="V36" s="105"/>
      <c r="W36" s="105"/>
      <c r="X36" s="105"/>
      <c r="Y36" s="105"/>
      <c r="Z36" s="105"/>
    </row>
    <row r="37" spans="1:26" x14ac:dyDescent="0.25">
      <c r="A37" s="41" t="s">
        <v>341</v>
      </c>
      <c r="C37" s="43">
        <v>29826</v>
      </c>
      <c r="D37" s="175" t="s">
        <v>408</v>
      </c>
      <c r="E37" s="176"/>
      <c r="F37" s="177"/>
      <c r="H37" s="24"/>
      <c r="I37" s="24"/>
      <c r="J37" s="24"/>
      <c r="K37" s="24"/>
      <c r="L37" s="24"/>
      <c r="M37" s="24"/>
      <c r="N37" s="24"/>
      <c r="O37" s="24"/>
      <c r="P37" s="24"/>
      <c r="Q37" s="24"/>
      <c r="R37" s="24"/>
      <c r="S37" s="24"/>
      <c r="T37" s="24"/>
      <c r="U37" s="24"/>
      <c r="V37" s="24"/>
      <c r="W37" s="24"/>
      <c r="X37" s="24"/>
      <c r="Y37" s="24"/>
      <c r="Z37" s="24"/>
    </row>
    <row r="38" spans="1:26" x14ac:dyDescent="0.25">
      <c r="A38" s="106"/>
      <c r="B38" s="107"/>
      <c r="C38" s="108"/>
      <c r="D38" s="104"/>
      <c r="E38" s="109"/>
      <c r="F38" s="109"/>
      <c r="G38" s="109"/>
      <c r="H38" s="105"/>
      <c r="I38" s="105"/>
      <c r="J38" s="105"/>
      <c r="K38" s="105"/>
      <c r="L38" s="105"/>
      <c r="M38" s="105"/>
      <c r="N38" s="105"/>
      <c r="O38" s="105"/>
      <c r="P38" s="105"/>
      <c r="Q38" s="105"/>
      <c r="R38" s="105"/>
      <c r="S38" s="105"/>
      <c r="T38" s="105"/>
      <c r="U38" s="105"/>
      <c r="V38" s="105"/>
      <c r="W38" s="105"/>
      <c r="X38" s="105"/>
      <c r="Y38" s="105"/>
      <c r="Z38" s="105"/>
    </row>
    <row r="39" spans="1:26" x14ac:dyDescent="0.25">
      <c r="A39" s="41" t="s">
        <v>342</v>
      </c>
      <c r="B39" s="49" t="s">
        <v>58</v>
      </c>
      <c r="C39" s="43">
        <v>29881</v>
      </c>
      <c r="D39" s="44">
        <v>3936</v>
      </c>
      <c r="E39" s="123"/>
      <c r="F39" s="124"/>
      <c r="G39" s="45">
        <v>1508.8</v>
      </c>
      <c r="H39" s="45">
        <v>736.03200000000004</v>
      </c>
      <c r="I39" s="45">
        <v>721.6</v>
      </c>
      <c r="J39" s="45">
        <v>721.6</v>
      </c>
      <c r="K39" s="45">
        <v>721.6</v>
      </c>
      <c r="L39" s="45">
        <v>2106.9699999999998</v>
      </c>
      <c r="M39" s="45">
        <v>2106.9699999999998</v>
      </c>
      <c r="N39" s="45">
        <v>2106.9699999999998</v>
      </c>
      <c r="O39" s="45">
        <v>2106.9699999999998</v>
      </c>
      <c r="P39" s="45">
        <v>2106.9699999999998</v>
      </c>
      <c r="Q39" s="45">
        <v>2106.9699999999998</v>
      </c>
      <c r="R39" s="45">
        <v>3936</v>
      </c>
      <c r="S39" s="45">
        <v>5904</v>
      </c>
      <c r="T39" s="45">
        <v>5677.0239999999994</v>
      </c>
      <c r="U39" s="45">
        <v>5619.9520000000002</v>
      </c>
      <c r="V39" s="45">
        <v>5392.9760000000006</v>
      </c>
      <c r="W39" s="45">
        <v>2164.8000000000002</v>
      </c>
      <c r="X39" s="45">
        <v>4703.5199999999995</v>
      </c>
      <c r="Y39" s="45">
        <v>4703.5199999999995</v>
      </c>
      <c r="Z39" s="45">
        <v>4384.7039999999997</v>
      </c>
    </row>
    <row r="40" spans="1:26" x14ac:dyDescent="0.25">
      <c r="A40" s="41"/>
      <c r="B40" s="49" t="s">
        <v>331</v>
      </c>
      <c r="C40" s="43"/>
      <c r="D40" s="44">
        <v>1103.4000000000001</v>
      </c>
      <c r="E40" s="123"/>
      <c r="F40" s="124"/>
      <c r="G40" s="45">
        <f>140.99*3</f>
        <v>422.97</v>
      </c>
      <c r="H40" s="45">
        <f>68.7786*3</f>
        <v>206.33580000000001</v>
      </c>
      <c r="I40" s="45">
        <f>67.43*3</f>
        <v>202.29000000000002</v>
      </c>
      <c r="J40" s="45">
        <f>67.43*3</f>
        <v>202.29000000000002</v>
      </c>
      <c r="K40" s="45">
        <f>67.43*3</f>
        <v>202.29000000000002</v>
      </c>
      <c r="L40" s="45">
        <v>0</v>
      </c>
      <c r="M40" s="45">
        <v>0</v>
      </c>
      <c r="N40" s="45">
        <v>0</v>
      </c>
      <c r="O40" s="45">
        <v>0</v>
      </c>
      <c r="P40" s="45">
        <v>0</v>
      </c>
      <c r="Q40" s="45">
        <v>0</v>
      </c>
      <c r="R40" s="45">
        <f>367.8*3</f>
        <v>1103.4000000000001</v>
      </c>
      <c r="S40" s="45">
        <f>551.7*3</f>
        <v>1655.1000000000001</v>
      </c>
      <c r="T40" s="45">
        <f>530.4902*3</f>
        <v>1591.4705999999999</v>
      </c>
      <c r="U40" s="45">
        <f>525.1571*3</f>
        <v>1575.4713000000002</v>
      </c>
      <c r="V40" s="45">
        <f>503.9473*3</f>
        <v>1511.8418999999999</v>
      </c>
      <c r="W40" s="45">
        <f>202.29*3</f>
        <v>606.87</v>
      </c>
      <c r="X40" s="45">
        <f>439.521*3</f>
        <v>1318.5630000000001</v>
      </c>
      <c r="Y40" s="45">
        <f>439.521*3</f>
        <v>1318.5630000000001</v>
      </c>
      <c r="Z40" s="45">
        <f>409.7292*3</f>
        <v>1229.1876</v>
      </c>
    </row>
    <row r="41" spans="1:26" x14ac:dyDescent="0.25">
      <c r="A41" s="41"/>
      <c r="B41" s="49" t="s">
        <v>332</v>
      </c>
      <c r="C41" s="43"/>
      <c r="D41" s="44">
        <v>484.2</v>
      </c>
      <c r="E41" s="123"/>
      <c r="F41" s="124"/>
      <c r="G41" s="45">
        <v>185.61</v>
      </c>
      <c r="H41" s="45">
        <v>90.545400000000001</v>
      </c>
      <c r="I41" s="45">
        <v>88.77</v>
      </c>
      <c r="J41" s="45">
        <v>88.77</v>
      </c>
      <c r="K41" s="45">
        <v>88.77</v>
      </c>
      <c r="L41" s="45">
        <v>0</v>
      </c>
      <c r="M41" s="45">
        <v>0</v>
      </c>
      <c r="N41" s="45">
        <v>0</v>
      </c>
      <c r="O41" s="45">
        <v>0</v>
      </c>
      <c r="P41" s="45">
        <v>0</v>
      </c>
      <c r="Q41" s="45">
        <v>0</v>
      </c>
      <c r="R41" s="45">
        <v>484.2</v>
      </c>
      <c r="S41" s="45">
        <v>726.30000000000007</v>
      </c>
      <c r="T41" s="45">
        <v>698.37779999999998</v>
      </c>
      <c r="U41" s="45">
        <v>691.3569</v>
      </c>
      <c r="V41" s="45">
        <v>663.43470000000002</v>
      </c>
      <c r="W41" s="45">
        <v>266.31</v>
      </c>
      <c r="X41" s="45">
        <v>578.61900000000003</v>
      </c>
      <c r="Y41" s="45">
        <v>578.61900000000003</v>
      </c>
      <c r="Z41" s="45">
        <v>539.39880000000005</v>
      </c>
    </row>
    <row r="42" spans="1:26" x14ac:dyDescent="0.25">
      <c r="A42" s="41"/>
      <c r="B42" s="49" t="s">
        <v>333</v>
      </c>
      <c r="C42" s="43"/>
      <c r="D42" s="44">
        <v>369.59999999999997</v>
      </c>
      <c r="E42" s="123"/>
      <c r="F42" s="124"/>
      <c r="G42" s="45">
        <v>141.68</v>
      </c>
      <c r="H42" s="45">
        <v>69.115200000000002</v>
      </c>
      <c r="I42" s="45">
        <v>67.760000000000005</v>
      </c>
      <c r="J42" s="45">
        <v>67.760000000000005</v>
      </c>
      <c r="K42" s="45">
        <v>67.760000000000005</v>
      </c>
      <c r="L42" s="45">
        <v>0</v>
      </c>
      <c r="M42" s="45">
        <v>0</v>
      </c>
      <c r="N42" s="45">
        <v>0</v>
      </c>
      <c r="O42" s="45">
        <v>0</v>
      </c>
      <c r="P42" s="45">
        <v>0</v>
      </c>
      <c r="Q42" s="45">
        <v>0</v>
      </c>
      <c r="R42" s="45">
        <v>369.59999999999997</v>
      </c>
      <c r="S42" s="45">
        <v>554.4</v>
      </c>
      <c r="T42" s="45">
        <v>533.08639999999991</v>
      </c>
      <c r="U42" s="45">
        <v>527.72720000000004</v>
      </c>
      <c r="V42" s="45">
        <v>506.41360000000003</v>
      </c>
      <c r="W42" s="45">
        <v>203.28</v>
      </c>
      <c r="X42" s="45">
        <v>441.67199999999997</v>
      </c>
      <c r="Y42" s="45">
        <v>441.67199999999997</v>
      </c>
      <c r="Z42" s="45">
        <v>411.73439999999999</v>
      </c>
    </row>
    <row r="43" spans="1:26" x14ac:dyDescent="0.25">
      <c r="A43" s="41"/>
      <c r="B43" s="49" t="s">
        <v>333</v>
      </c>
      <c r="C43" s="43"/>
      <c r="D43" s="44">
        <v>223.79999999999998</v>
      </c>
      <c r="E43" s="123"/>
      <c r="F43" s="124"/>
      <c r="G43" s="45">
        <v>85.79</v>
      </c>
      <c r="H43" s="45">
        <v>41.8506</v>
      </c>
      <c r="I43" s="45">
        <v>41.03</v>
      </c>
      <c r="J43" s="45">
        <v>41.03</v>
      </c>
      <c r="K43" s="45">
        <v>41.03</v>
      </c>
      <c r="L43" s="45">
        <v>0</v>
      </c>
      <c r="M43" s="45">
        <v>0</v>
      </c>
      <c r="N43" s="45">
        <v>0</v>
      </c>
      <c r="O43" s="45">
        <v>0</v>
      </c>
      <c r="P43" s="45">
        <v>0</v>
      </c>
      <c r="Q43" s="45">
        <v>0</v>
      </c>
      <c r="R43" s="45">
        <v>223.79999999999998</v>
      </c>
      <c r="S43" s="45">
        <v>335.7</v>
      </c>
      <c r="T43" s="45">
        <v>322.79419999999999</v>
      </c>
      <c r="U43" s="45">
        <v>319.54910000000001</v>
      </c>
      <c r="V43" s="45">
        <v>306.64330000000001</v>
      </c>
      <c r="W43" s="45">
        <v>123.09</v>
      </c>
      <c r="X43" s="45">
        <v>267.44099999999997</v>
      </c>
      <c r="Y43" s="45">
        <v>267.44099999999997</v>
      </c>
      <c r="Z43" s="45">
        <v>249.31319999999999</v>
      </c>
    </row>
    <row r="44" spans="1:26" x14ac:dyDescent="0.25">
      <c r="A44" s="41"/>
      <c r="B44" s="49" t="s">
        <v>335</v>
      </c>
      <c r="C44" s="43"/>
      <c r="D44" s="44">
        <v>19.2</v>
      </c>
      <c r="E44" s="123"/>
      <c r="F44" s="124"/>
      <c r="G44" s="45">
        <v>7.36</v>
      </c>
      <c r="H44" s="45">
        <v>3.5904000000000003</v>
      </c>
      <c r="I44" s="45">
        <v>3.52</v>
      </c>
      <c r="J44" s="45">
        <v>3.52</v>
      </c>
      <c r="K44" s="45">
        <v>3.52</v>
      </c>
      <c r="L44" s="45">
        <v>0</v>
      </c>
      <c r="M44" s="45">
        <v>0</v>
      </c>
      <c r="N44" s="45">
        <v>0</v>
      </c>
      <c r="O44" s="45">
        <v>0</v>
      </c>
      <c r="P44" s="45">
        <v>0</v>
      </c>
      <c r="Q44" s="45">
        <v>0</v>
      </c>
      <c r="R44" s="45">
        <v>19.2</v>
      </c>
      <c r="S44" s="45">
        <v>28.8</v>
      </c>
      <c r="T44" s="45">
        <v>27.692799999999998</v>
      </c>
      <c r="U44" s="45">
        <v>27.414400000000001</v>
      </c>
      <c r="V44" s="45">
        <v>26.307200000000002</v>
      </c>
      <c r="W44" s="45">
        <v>10.56</v>
      </c>
      <c r="X44" s="45">
        <v>22.943999999999999</v>
      </c>
      <c r="Y44" s="45">
        <v>22.943999999999999</v>
      </c>
      <c r="Z44" s="45">
        <v>21.3888</v>
      </c>
    </row>
    <row r="45" spans="1:26" x14ac:dyDescent="0.25">
      <c r="A45" s="41"/>
      <c r="B45" s="49" t="s">
        <v>335</v>
      </c>
      <c r="C45" s="43"/>
      <c r="D45" s="44">
        <v>10.799999999999999</v>
      </c>
      <c r="E45" s="123"/>
      <c r="F45" s="124"/>
      <c r="G45" s="45">
        <v>4.1400000000000006</v>
      </c>
      <c r="H45" s="45">
        <v>2.0196000000000001</v>
      </c>
      <c r="I45" s="45">
        <v>1.98</v>
      </c>
      <c r="J45" s="45">
        <v>1.98</v>
      </c>
      <c r="K45" s="45">
        <v>1.98</v>
      </c>
      <c r="L45" s="45">
        <v>0</v>
      </c>
      <c r="M45" s="45">
        <v>0</v>
      </c>
      <c r="N45" s="45">
        <v>0</v>
      </c>
      <c r="O45" s="45">
        <v>0</v>
      </c>
      <c r="P45" s="45">
        <v>0</v>
      </c>
      <c r="Q45" s="45">
        <v>0</v>
      </c>
      <c r="R45" s="45">
        <v>10.799999999999999</v>
      </c>
      <c r="S45" s="45">
        <v>16.2</v>
      </c>
      <c r="T45" s="45">
        <v>15.577199999999999</v>
      </c>
      <c r="U45" s="45">
        <v>15.4206</v>
      </c>
      <c r="V45" s="45">
        <v>14.797800000000001</v>
      </c>
      <c r="W45" s="45">
        <v>5.94</v>
      </c>
      <c r="X45" s="45">
        <v>12.905999999999999</v>
      </c>
      <c r="Y45" s="45">
        <v>12.905999999999999</v>
      </c>
      <c r="Z45" s="45">
        <v>12.0312</v>
      </c>
    </row>
    <row r="46" spans="1:26" x14ac:dyDescent="0.25">
      <c r="A46" s="41"/>
      <c r="B46" s="49" t="s">
        <v>335</v>
      </c>
      <c r="C46" s="43"/>
      <c r="D46" s="44">
        <v>5.3999999999999995</v>
      </c>
      <c r="E46" s="123"/>
      <c r="F46" s="124"/>
      <c r="G46" s="45">
        <v>2.0700000000000003</v>
      </c>
      <c r="H46" s="45">
        <v>1.0098</v>
      </c>
      <c r="I46" s="45">
        <v>0.99</v>
      </c>
      <c r="J46" s="45">
        <v>0.99</v>
      </c>
      <c r="K46" s="45">
        <v>0.99</v>
      </c>
      <c r="L46" s="45">
        <v>0</v>
      </c>
      <c r="M46" s="45">
        <v>0</v>
      </c>
      <c r="N46" s="45">
        <v>0</v>
      </c>
      <c r="O46" s="45">
        <v>0</v>
      </c>
      <c r="P46" s="45">
        <v>0</v>
      </c>
      <c r="Q46" s="45">
        <v>0</v>
      </c>
      <c r="R46" s="45">
        <v>5.3999999999999995</v>
      </c>
      <c r="S46" s="45">
        <v>8.1</v>
      </c>
      <c r="T46" s="45">
        <v>7.7885999999999997</v>
      </c>
      <c r="U46" s="45">
        <v>7.7103000000000002</v>
      </c>
      <c r="V46" s="45">
        <v>7.3989000000000003</v>
      </c>
      <c r="W46" s="45">
        <v>2.97</v>
      </c>
      <c r="X46" s="45">
        <v>6.4529999999999994</v>
      </c>
      <c r="Y46" s="45">
        <v>6.4529999999999994</v>
      </c>
      <c r="Z46" s="45">
        <v>6.0156000000000001</v>
      </c>
    </row>
    <row r="47" spans="1:26" x14ac:dyDescent="0.25">
      <c r="A47" s="41"/>
      <c r="B47" s="49" t="s">
        <v>335</v>
      </c>
      <c r="C47" s="43"/>
      <c r="D47" s="44">
        <v>6.6</v>
      </c>
      <c r="E47" s="123"/>
      <c r="F47" s="124"/>
      <c r="G47" s="45">
        <v>2.5300000000000002</v>
      </c>
      <c r="H47" s="45">
        <v>1.2342</v>
      </c>
      <c r="I47" s="45">
        <v>1.21</v>
      </c>
      <c r="J47" s="45">
        <v>1.21</v>
      </c>
      <c r="K47" s="45">
        <v>1.21</v>
      </c>
      <c r="L47" s="45">
        <v>0</v>
      </c>
      <c r="M47" s="45">
        <v>0</v>
      </c>
      <c r="N47" s="45">
        <v>0</v>
      </c>
      <c r="O47" s="45">
        <v>0</v>
      </c>
      <c r="P47" s="45">
        <v>0</v>
      </c>
      <c r="Q47" s="45">
        <v>0</v>
      </c>
      <c r="R47" s="45">
        <v>6.6</v>
      </c>
      <c r="S47" s="45">
        <v>9.9</v>
      </c>
      <c r="T47" s="45">
        <v>9.5193999999999992</v>
      </c>
      <c r="U47" s="45">
        <v>9.4237000000000002</v>
      </c>
      <c r="V47" s="45">
        <v>9.0431000000000008</v>
      </c>
      <c r="W47" s="45">
        <v>3.6300000000000003</v>
      </c>
      <c r="X47" s="45">
        <v>7.8869999999999996</v>
      </c>
      <c r="Y47" s="45">
        <v>7.8869999999999996</v>
      </c>
      <c r="Z47" s="45">
        <v>7.3524000000000003</v>
      </c>
    </row>
    <row r="48" spans="1:26" x14ac:dyDescent="0.25">
      <c r="A48" s="41"/>
      <c r="B48" s="49" t="s">
        <v>335</v>
      </c>
      <c r="C48" s="43"/>
      <c r="D48" s="44">
        <v>6</v>
      </c>
      <c r="E48" s="123"/>
      <c r="F48" s="124"/>
      <c r="G48" s="45">
        <v>2.3000000000000003</v>
      </c>
      <c r="H48" s="45">
        <v>1.1220000000000001</v>
      </c>
      <c r="I48" s="45">
        <v>1.1000000000000001</v>
      </c>
      <c r="J48" s="45">
        <v>1.1000000000000001</v>
      </c>
      <c r="K48" s="45">
        <v>1.1000000000000001</v>
      </c>
      <c r="L48" s="45">
        <v>0</v>
      </c>
      <c r="M48" s="45">
        <v>0</v>
      </c>
      <c r="N48" s="45">
        <v>0</v>
      </c>
      <c r="O48" s="45">
        <v>0</v>
      </c>
      <c r="P48" s="45">
        <v>0</v>
      </c>
      <c r="Q48" s="45">
        <v>0</v>
      </c>
      <c r="R48" s="45">
        <v>6</v>
      </c>
      <c r="S48" s="45">
        <v>9</v>
      </c>
      <c r="T48" s="45">
        <v>8.6539999999999999</v>
      </c>
      <c r="U48" s="45">
        <v>8.5670000000000002</v>
      </c>
      <c r="V48" s="45">
        <v>8.2210000000000001</v>
      </c>
      <c r="W48" s="45">
        <v>3.3000000000000003</v>
      </c>
      <c r="X48" s="45">
        <v>7.17</v>
      </c>
      <c r="Y48" s="45">
        <v>7.17</v>
      </c>
      <c r="Z48" s="45">
        <v>6.6840000000000002</v>
      </c>
    </row>
    <row r="49" spans="1:26" x14ac:dyDescent="0.25">
      <c r="A49" s="41"/>
      <c r="B49" s="49" t="s">
        <v>335</v>
      </c>
      <c r="C49" s="43"/>
      <c r="D49" s="44">
        <v>90</v>
      </c>
      <c r="E49" s="123"/>
      <c r="F49" s="124"/>
      <c r="G49" s="45">
        <v>34.5</v>
      </c>
      <c r="H49" s="45">
        <v>16.830000000000002</v>
      </c>
      <c r="I49" s="45">
        <v>16.5</v>
      </c>
      <c r="J49" s="45">
        <v>16.5</v>
      </c>
      <c r="K49" s="45">
        <v>16.5</v>
      </c>
      <c r="L49" s="45">
        <v>0</v>
      </c>
      <c r="M49" s="45">
        <v>0</v>
      </c>
      <c r="N49" s="45">
        <v>0</v>
      </c>
      <c r="O49" s="45">
        <v>0</v>
      </c>
      <c r="P49" s="45">
        <v>0</v>
      </c>
      <c r="Q49" s="45">
        <v>0</v>
      </c>
      <c r="R49" s="45">
        <v>90</v>
      </c>
      <c r="S49" s="45">
        <v>135</v>
      </c>
      <c r="T49" s="45">
        <v>129.81</v>
      </c>
      <c r="U49" s="45">
        <v>128.505</v>
      </c>
      <c r="V49" s="45">
        <v>123.31500000000001</v>
      </c>
      <c r="W49" s="45">
        <v>49.5</v>
      </c>
      <c r="X49" s="45">
        <v>107.55</v>
      </c>
      <c r="Y49" s="45">
        <v>107.55</v>
      </c>
      <c r="Z49" s="45">
        <v>100.26</v>
      </c>
    </row>
    <row r="50" spans="1:26" x14ac:dyDescent="0.25">
      <c r="A50" s="41"/>
      <c r="B50" s="49" t="s">
        <v>335</v>
      </c>
      <c r="C50" s="43"/>
      <c r="D50" s="44">
        <v>10.799999999999999</v>
      </c>
      <c r="E50" s="123"/>
      <c r="F50" s="124"/>
      <c r="G50" s="45">
        <v>4.1400000000000006</v>
      </c>
      <c r="H50" s="45">
        <v>2.0196000000000001</v>
      </c>
      <c r="I50" s="45">
        <v>1.98</v>
      </c>
      <c r="J50" s="45">
        <v>1.98</v>
      </c>
      <c r="K50" s="45">
        <v>1.98</v>
      </c>
      <c r="L50" s="45">
        <v>0</v>
      </c>
      <c r="M50" s="45">
        <v>0</v>
      </c>
      <c r="N50" s="45">
        <v>0</v>
      </c>
      <c r="O50" s="45">
        <v>0</v>
      </c>
      <c r="P50" s="45">
        <v>0</v>
      </c>
      <c r="Q50" s="45">
        <v>0</v>
      </c>
      <c r="R50" s="45">
        <v>10.799999999999999</v>
      </c>
      <c r="S50" s="45">
        <v>16.2</v>
      </c>
      <c r="T50" s="45">
        <v>15.577199999999999</v>
      </c>
      <c r="U50" s="45">
        <v>15.4206</v>
      </c>
      <c r="V50" s="45">
        <v>14.797800000000001</v>
      </c>
      <c r="W50" s="45">
        <v>5.94</v>
      </c>
      <c r="X50" s="45">
        <v>12.905999999999999</v>
      </c>
      <c r="Y50" s="45">
        <v>12.905999999999999</v>
      </c>
      <c r="Z50" s="45">
        <v>12.0312</v>
      </c>
    </row>
    <row r="51" spans="1:26" x14ac:dyDescent="0.25">
      <c r="A51" s="41"/>
      <c r="B51" s="49" t="s">
        <v>335</v>
      </c>
      <c r="C51" s="43"/>
      <c r="D51" s="44">
        <v>3</v>
      </c>
      <c r="E51" s="123"/>
      <c r="F51" s="124"/>
      <c r="G51" s="45">
        <v>1.1500000000000001</v>
      </c>
      <c r="H51" s="45">
        <v>0.56100000000000005</v>
      </c>
      <c r="I51" s="45">
        <v>0.55000000000000004</v>
      </c>
      <c r="J51" s="45">
        <v>0.55000000000000004</v>
      </c>
      <c r="K51" s="45">
        <v>0.55000000000000004</v>
      </c>
      <c r="L51" s="45">
        <v>0</v>
      </c>
      <c r="M51" s="45">
        <v>0</v>
      </c>
      <c r="N51" s="45">
        <v>0</v>
      </c>
      <c r="O51" s="45">
        <v>0</v>
      </c>
      <c r="P51" s="45">
        <v>0</v>
      </c>
      <c r="Q51" s="45">
        <v>0</v>
      </c>
      <c r="R51" s="45">
        <v>3</v>
      </c>
      <c r="S51" s="45">
        <v>4.5</v>
      </c>
      <c r="T51" s="45">
        <v>4.327</v>
      </c>
      <c r="U51" s="45">
        <v>4.2835000000000001</v>
      </c>
      <c r="V51" s="45">
        <v>4.1105</v>
      </c>
      <c r="W51" s="45">
        <v>1.6500000000000001</v>
      </c>
      <c r="X51" s="45">
        <v>3.585</v>
      </c>
      <c r="Y51" s="45">
        <v>3.585</v>
      </c>
      <c r="Z51" s="45">
        <v>3.3420000000000001</v>
      </c>
    </row>
    <row r="52" spans="1:26" x14ac:dyDescent="0.25">
      <c r="A52" s="41"/>
      <c r="B52" s="49" t="s">
        <v>335</v>
      </c>
      <c r="C52" s="43"/>
      <c r="D52" s="44">
        <v>11.4</v>
      </c>
      <c r="E52" s="123"/>
      <c r="F52" s="124"/>
      <c r="G52" s="45">
        <v>4.37</v>
      </c>
      <c r="H52" s="45">
        <v>2.1317999999999997</v>
      </c>
      <c r="I52" s="45">
        <v>2.09</v>
      </c>
      <c r="J52" s="45">
        <v>2.09</v>
      </c>
      <c r="K52" s="45">
        <v>2.09</v>
      </c>
      <c r="L52" s="45">
        <v>0</v>
      </c>
      <c r="M52" s="45">
        <v>0</v>
      </c>
      <c r="N52" s="45">
        <v>0</v>
      </c>
      <c r="O52" s="45">
        <v>0</v>
      </c>
      <c r="P52" s="45">
        <v>0</v>
      </c>
      <c r="Q52" s="45">
        <v>0</v>
      </c>
      <c r="R52" s="45">
        <v>11.4</v>
      </c>
      <c r="S52" s="45">
        <v>17.100000000000001</v>
      </c>
      <c r="T52" s="45">
        <v>16.442599999999999</v>
      </c>
      <c r="U52" s="45">
        <v>16.2773</v>
      </c>
      <c r="V52" s="45">
        <v>15.619900000000001</v>
      </c>
      <c r="W52" s="45">
        <v>6.2700000000000005</v>
      </c>
      <c r="X52" s="45">
        <v>13.622999999999999</v>
      </c>
      <c r="Y52" s="45">
        <v>13.622999999999999</v>
      </c>
      <c r="Z52" s="45">
        <v>12.6996</v>
      </c>
    </row>
    <row r="53" spans="1:26" x14ac:dyDescent="0.25">
      <c r="A53" s="41"/>
      <c r="B53" s="49" t="s">
        <v>335</v>
      </c>
      <c r="C53" s="43"/>
      <c r="D53" s="44">
        <v>3</v>
      </c>
      <c r="E53" s="123"/>
      <c r="F53" s="124"/>
      <c r="G53" s="45">
        <v>1.1500000000000001</v>
      </c>
      <c r="H53" s="45">
        <v>0.56100000000000005</v>
      </c>
      <c r="I53" s="45">
        <v>0.55000000000000004</v>
      </c>
      <c r="J53" s="45">
        <v>0.55000000000000004</v>
      </c>
      <c r="K53" s="45">
        <v>0.55000000000000004</v>
      </c>
      <c r="L53" s="45">
        <v>0</v>
      </c>
      <c r="M53" s="45">
        <v>0</v>
      </c>
      <c r="N53" s="45">
        <v>0</v>
      </c>
      <c r="O53" s="45">
        <v>0</v>
      </c>
      <c r="P53" s="45">
        <v>0</v>
      </c>
      <c r="Q53" s="45">
        <v>0</v>
      </c>
      <c r="R53" s="45">
        <v>3</v>
      </c>
      <c r="S53" s="45">
        <v>4.5</v>
      </c>
      <c r="T53" s="45">
        <v>4.327</v>
      </c>
      <c r="U53" s="45">
        <v>4.2835000000000001</v>
      </c>
      <c r="V53" s="45">
        <v>4.1105</v>
      </c>
      <c r="W53" s="45">
        <v>1.6500000000000001</v>
      </c>
      <c r="X53" s="45">
        <v>3.585</v>
      </c>
      <c r="Y53" s="45">
        <v>3.585</v>
      </c>
      <c r="Z53" s="45">
        <v>3.3420000000000001</v>
      </c>
    </row>
    <row r="54" spans="1:26" x14ac:dyDescent="0.25">
      <c r="A54" s="41"/>
      <c r="B54" s="49" t="s">
        <v>335</v>
      </c>
      <c r="C54" s="43"/>
      <c r="D54" s="44">
        <v>5.9880000000000004</v>
      </c>
      <c r="E54" s="123"/>
      <c r="F54" s="124"/>
      <c r="G54" s="45">
        <v>2.2954000000000003</v>
      </c>
      <c r="H54" s="45">
        <v>1.1197560000000002</v>
      </c>
      <c r="I54" s="45">
        <v>1.0978000000000001</v>
      </c>
      <c r="J54" s="45">
        <v>1.0978000000000001</v>
      </c>
      <c r="K54" s="45">
        <v>1.0978000000000001</v>
      </c>
      <c r="L54" s="45">
        <v>0</v>
      </c>
      <c r="M54" s="45">
        <v>0</v>
      </c>
      <c r="N54" s="45">
        <v>0</v>
      </c>
      <c r="O54" s="45">
        <v>0</v>
      </c>
      <c r="P54" s="45">
        <v>0</v>
      </c>
      <c r="Q54" s="45">
        <v>0</v>
      </c>
      <c r="R54" s="45">
        <v>5.9880000000000004</v>
      </c>
      <c r="S54" s="45">
        <v>8.9820000000000011</v>
      </c>
      <c r="T54" s="45">
        <v>8.636692</v>
      </c>
      <c r="U54" s="45">
        <v>8.5498659999999997</v>
      </c>
      <c r="V54" s="45">
        <v>8.2045580000000005</v>
      </c>
      <c r="W54" s="45">
        <v>3.2934000000000001</v>
      </c>
      <c r="X54" s="45">
        <v>7.1556600000000001</v>
      </c>
      <c r="Y54" s="45">
        <v>7.1556600000000001</v>
      </c>
      <c r="Z54" s="45">
        <v>6.6706320000000003</v>
      </c>
    </row>
    <row r="55" spans="1:26" x14ac:dyDescent="0.25">
      <c r="A55" s="41"/>
      <c r="B55" s="49" t="s">
        <v>336</v>
      </c>
      <c r="C55" s="43"/>
      <c r="D55" s="44">
        <v>5.7</v>
      </c>
      <c r="E55" s="123"/>
      <c r="F55" s="124"/>
      <c r="G55" s="45">
        <v>2.1850000000000001</v>
      </c>
      <c r="H55" s="45">
        <v>1.0658999999999998</v>
      </c>
      <c r="I55" s="45">
        <v>1.0449999999999999</v>
      </c>
      <c r="J55" s="45">
        <v>1.0449999999999999</v>
      </c>
      <c r="K55" s="45">
        <v>1.0449999999999999</v>
      </c>
      <c r="L55" s="45">
        <v>0</v>
      </c>
      <c r="M55" s="45">
        <v>0</v>
      </c>
      <c r="N55" s="45">
        <v>0</v>
      </c>
      <c r="O55" s="45">
        <v>0</v>
      </c>
      <c r="P55" s="45">
        <v>0</v>
      </c>
      <c r="Q55" s="45">
        <v>0</v>
      </c>
      <c r="R55" s="45">
        <v>5.7</v>
      </c>
      <c r="S55" s="45">
        <v>8.5500000000000007</v>
      </c>
      <c r="T55" s="45">
        <v>8.2212999999999994</v>
      </c>
      <c r="U55" s="45">
        <v>8.1386500000000002</v>
      </c>
      <c r="V55" s="45">
        <v>7.8099500000000006</v>
      </c>
      <c r="W55" s="45">
        <v>3.1350000000000002</v>
      </c>
      <c r="X55" s="45">
        <v>6.8114999999999997</v>
      </c>
      <c r="Y55" s="45">
        <v>6.8114999999999997</v>
      </c>
      <c r="Z55" s="45">
        <v>6.3498000000000001</v>
      </c>
    </row>
    <row r="56" spans="1:26" x14ac:dyDescent="0.25">
      <c r="A56" s="41"/>
      <c r="B56" s="49" t="s">
        <v>336</v>
      </c>
      <c r="C56" s="43"/>
      <c r="D56" s="44">
        <v>35.1</v>
      </c>
      <c r="E56" s="123"/>
      <c r="F56" s="124"/>
      <c r="G56" s="45">
        <v>13.455</v>
      </c>
      <c r="H56" s="45">
        <v>6.5636999999999999</v>
      </c>
      <c r="I56" s="45">
        <v>6.4349999999999996</v>
      </c>
      <c r="J56" s="45">
        <v>6.4349999999999996</v>
      </c>
      <c r="K56" s="45">
        <v>6.4349999999999996</v>
      </c>
      <c r="L56" s="45">
        <v>0</v>
      </c>
      <c r="M56" s="45">
        <v>0</v>
      </c>
      <c r="N56" s="45">
        <v>0</v>
      </c>
      <c r="O56" s="45">
        <v>0</v>
      </c>
      <c r="P56" s="45">
        <v>0</v>
      </c>
      <c r="Q56" s="45">
        <v>0</v>
      </c>
      <c r="R56" s="45">
        <v>35.1</v>
      </c>
      <c r="S56" s="45">
        <v>52.65</v>
      </c>
      <c r="T56" s="45">
        <v>50.625899999999994</v>
      </c>
      <c r="U56" s="45">
        <v>50.116950000000003</v>
      </c>
      <c r="V56" s="45">
        <v>48.092850000000006</v>
      </c>
      <c r="W56" s="45">
        <v>19.305</v>
      </c>
      <c r="X56" s="45">
        <v>41.944499999999998</v>
      </c>
      <c r="Y56" s="45">
        <v>41.944499999999998</v>
      </c>
      <c r="Z56" s="45">
        <v>39.101399999999998</v>
      </c>
    </row>
    <row r="57" spans="1:26" x14ac:dyDescent="0.25">
      <c r="A57" s="41"/>
      <c r="B57" s="49" t="s">
        <v>336</v>
      </c>
      <c r="C57" s="43"/>
      <c r="D57" s="44">
        <v>2.85</v>
      </c>
      <c r="E57" s="123"/>
      <c r="F57" s="124"/>
      <c r="G57" s="45">
        <v>1.0925</v>
      </c>
      <c r="H57" s="45">
        <v>0.53294999999999992</v>
      </c>
      <c r="I57" s="45">
        <v>0.52249999999999996</v>
      </c>
      <c r="J57" s="45">
        <v>0.52249999999999996</v>
      </c>
      <c r="K57" s="45">
        <v>0.52249999999999996</v>
      </c>
      <c r="L57" s="45">
        <v>0</v>
      </c>
      <c r="M57" s="45">
        <v>0</v>
      </c>
      <c r="N57" s="45">
        <v>0</v>
      </c>
      <c r="O57" s="45">
        <v>0</v>
      </c>
      <c r="P57" s="45">
        <v>0</v>
      </c>
      <c r="Q57" s="45">
        <v>0</v>
      </c>
      <c r="R57" s="45">
        <v>2.85</v>
      </c>
      <c r="S57" s="45">
        <v>4.2750000000000004</v>
      </c>
      <c r="T57" s="45">
        <v>4.1106499999999997</v>
      </c>
      <c r="U57" s="45">
        <v>4.0693250000000001</v>
      </c>
      <c r="V57" s="45">
        <v>3.9049750000000003</v>
      </c>
      <c r="W57" s="45">
        <v>1.5675000000000001</v>
      </c>
      <c r="X57" s="45">
        <v>3.4057499999999998</v>
      </c>
      <c r="Y57" s="45">
        <v>3.4057499999999998</v>
      </c>
      <c r="Z57" s="45">
        <v>3.1749000000000001</v>
      </c>
    </row>
    <row r="58" spans="1:26" x14ac:dyDescent="0.25">
      <c r="A58" s="41"/>
      <c r="B58" s="49" t="s">
        <v>340</v>
      </c>
      <c r="C58" s="43">
        <v>29881</v>
      </c>
      <c r="D58" s="44">
        <v>1960.8</v>
      </c>
      <c r="E58" s="123"/>
      <c r="F58" s="124"/>
      <c r="G58" s="121" t="s">
        <v>432</v>
      </c>
      <c r="H58" s="121" t="s">
        <v>432</v>
      </c>
      <c r="I58" s="45">
        <v>519.01</v>
      </c>
      <c r="J58" s="121" t="s">
        <v>432</v>
      </c>
      <c r="K58" s="121" t="s">
        <v>432</v>
      </c>
      <c r="L58" s="121" t="s">
        <v>432</v>
      </c>
      <c r="M58" s="45">
        <v>499.61</v>
      </c>
      <c r="N58" s="121" t="s">
        <v>432</v>
      </c>
      <c r="O58" s="45">
        <v>499.61</v>
      </c>
      <c r="P58" s="45">
        <v>521.52</v>
      </c>
      <c r="Q58" s="45">
        <v>499.61</v>
      </c>
      <c r="R58" s="45">
        <v>519.01</v>
      </c>
      <c r="S58" s="121" t="s">
        <v>432</v>
      </c>
      <c r="T58" s="121" t="s">
        <v>432</v>
      </c>
      <c r="U58" s="121" t="s">
        <v>432</v>
      </c>
      <c r="V58" s="121" t="s">
        <v>432</v>
      </c>
      <c r="W58" s="121" t="s">
        <v>432</v>
      </c>
      <c r="X58" s="121" t="s">
        <v>432</v>
      </c>
      <c r="Y58" s="121" t="s">
        <v>432</v>
      </c>
      <c r="Z58" s="45">
        <v>834.43200000000002</v>
      </c>
    </row>
    <row r="59" spans="1:26" x14ac:dyDescent="0.25">
      <c r="A59" s="41"/>
      <c r="B59" s="49"/>
      <c r="C59" s="43"/>
      <c r="D59" s="44">
        <v>8293.6380000000008</v>
      </c>
      <c r="E59" s="45">
        <v>1161.0202999999999</v>
      </c>
      <c r="F59" s="45">
        <v>9499.2569999999996</v>
      </c>
      <c r="G59" s="44">
        <f t="shared" ref="G59:Z59" si="1">SUM(G39:G58)</f>
        <v>2427.5879000000004</v>
      </c>
      <c r="H59" s="44">
        <f t="shared" si="1"/>
        <v>1184.2407060000003</v>
      </c>
      <c r="I59" s="44">
        <f t="shared" si="1"/>
        <v>1680.0302999999999</v>
      </c>
      <c r="J59" s="44">
        <f t="shared" si="1"/>
        <v>1161.0202999999999</v>
      </c>
      <c r="K59" s="44">
        <f t="shared" si="1"/>
        <v>1161.0202999999999</v>
      </c>
      <c r="L59" s="44">
        <f t="shared" si="1"/>
        <v>2106.9699999999998</v>
      </c>
      <c r="M59" s="44">
        <f t="shared" si="1"/>
        <v>2606.58</v>
      </c>
      <c r="N59" s="44">
        <f t="shared" si="1"/>
        <v>2106.9699999999998</v>
      </c>
      <c r="O59" s="44">
        <f t="shared" si="1"/>
        <v>2606.58</v>
      </c>
      <c r="P59" s="44">
        <f t="shared" si="1"/>
        <v>2628.49</v>
      </c>
      <c r="Q59" s="44">
        <f t="shared" si="1"/>
        <v>2606.58</v>
      </c>
      <c r="R59" s="44">
        <f t="shared" si="1"/>
        <v>6851.8480000000009</v>
      </c>
      <c r="S59" s="44">
        <f t="shared" si="1"/>
        <v>9499.2569999999996</v>
      </c>
      <c r="T59" s="44">
        <f t="shared" si="1"/>
        <v>9134.0633419999958</v>
      </c>
      <c r="U59" s="44">
        <f t="shared" si="1"/>
        <v>9042.2371909999965</v>
      </c>
      <c r="V59" s="44">
        <f t="shared" si="1"/>
        <v>8677.0435330000018</v>
      </c>
      <c r="W59" s="44">
        <f t="shared" si="1"/>
        <v>3483.0609000000009</v>
      </c>
      <c r="X59" s="44">
        <f t="shared" si="1"/>
        <v>7567.7414099999987</v>
      </c>
      <c r="Y59" s="44">
        <f t="shared" si="1"/>
        <v>7567.7414099999987</v>
      </c>
      <c r="Z59" s="44">
        <f t="shared" si="1"/>
        <v>7889.2135319999988</v>
      </c>
    </row>
    <row r="60" spans="1:26" x14ac:dyDescent="0.25">
      <c r="A60" s="106"/>
      <c r="B60" s="107"/>
      <c r="C60" s="108"/>
      <c r="D60" s="104"/>
      <c r="E60" s="109"/>
      <c r="F60" s="109"/>
      <c r="G60" s="109"/>
      <c r="H60" s="105"/>
      <c r="I60" s="105"/>
      <c r="J60" s="105"/>
      <c r="K60" s="105"/>
      <c r="L60" s="105"/>
      <c r="M60" s="105"/>
      <c r="N60" s="105"/>
      <c r="O60" s="105"/>
      <c r="P60" s="105"/>
      <c r="Q60" s="105"/>
      <c r="R60" s="105"/>
      <c r="S60" s="105"/>
      <c r="T60" s="105"/>
      <c r="U60" s="105"/>
      <c r="V60" s="105"/>
      <c r="W60" s="105"/>
      <c r="X60" s="105"/>
      <c r="Y60" s="105"/>
      <c r="Z60" s="105"/>
    </row>
    <row r="61" spans="1:26" x14ac:dyDescent="0.25">
      <c r="A61" s="41" t="s">
        <v>343</v>
      </c>
      <c r="C61" s="43">
        <v>42820</v>
      </c>
      <c r="D61" s="175" t="s">
        <v>408</v>
      </c>
      <c r="E61" s="176"/>
      <c r="F61" s="177"/>
      <c r="H61" s="24"/>
      <c r="I61" s="24"/>
      <c r="J61" s="24"/>
      <c r="K61" s="24"/>
      <c r="L61" s="24"/>
      <c r="M61" s="24"/>
      <c r="N61" s="24"/>
      <c r="O61" s="24"/>
      <c r="P61" s="24"/>
      <c r="Q61" s="24"/>
      <c r="R61" s="24"/>
      <c r="S61" s="24"/>
      <c r="T61" s="24"/>
      <c r="U61" s="24"/>
      <c r="V61" s="24"/>
      <c r="W61" s="24"/>
      <c r="X61" s="24"/>
      <c r="Y61" s="24"/>
      <c r="Z61" s="24"/>
    </row>
    <row r="62" spans="1:26" x14ac:dyDescent="0.25">
      <c r="A62" s="106"/>
      <c r="B62" s="107"/>
      <c r="C62" s="108"/>
      <c r="D62" s="104"/>
      <c r="E62" s="109"/>
      <c r="F62" s="109"/>
      <c r="G62" s="109"/>
      <c r="H62" s="105"/>
      <c r="I62" s="105"/>
      <c r="J62" s="105"/>
      <c r="K62" s="105"/>
      <c r="L62" s="105"/>
      <c r="M62" s="105"/>
      <c r="N62" s="105"/>
      <c r="O62" s="105"/>
      <c r="P62" s="105"/>
      <c r="Q62" s="105"/>
      <c r="R62" s="105"/>
      <c r="S62" s="105"/>
      <c r="T62" s="105"/>
      <c r="U62" s="105"/>
      <c r="V62" s="105"/>
      <c r="W62" s="105"/>
      <c r="X62" s="105"/>
      <c r="Y62" s="105"/>
      <c r="Z62" s="105"/>
    </row>
    <row r="63" spans="1:26" x14ac:dyDescent="0.25">
      <c r="A63" s="41" t="s">
        <v>344</v>
      </c>
      <c r="B63" s="49" t="s">
        <v>58</v>
      </c>
      <c r="C63" s="43">
        <v>47562</v>
      </c>
      <c r="D63" s="44">
        <v>3936</v>
      </c>
      <c r="E63" s="123"/>
      <c r="F63" s="124"/>
      <c r="G63" s="45">
        <v>1508.8</v>
      </c>
      <c r="H63" s="45">
        <v>736.03200000000004</v>
      </c>
      <c r="I63" s="45">
        <v>721.6</v>
      </c>
      <c r="J63" s="45">
        <v>721.6</v>
      </c>
      <c r="K63" s="45">
        <v>721.6</v>
      </c>
      <c r="L63" s="45">
        <v>3764.56</v>
      </c>
      <c r="M63" s="45">
        <v>3764.56</v>
      </c>
      <c r="N63" s="45">
        <v>3764.56</v>
      </c>
      <c r="O63" s="45">
        <v>3764.56</v>
      </c>
      <c r="P63" s="45">
        <v>3764.56</v>
      </c>
      <c r="Q63" s="45">
        <v>3764.56</v>
      </c>
      <c r="R63" s="45">
        <v>3936</v>
      </c>
      <c r="S63" s="45">
        <v>5904</v>
      </c>
      <c r="T63" s="45">
        <v>5677.0239999999994</v>
      </c>
      <c r="U63" s="45">
        <v>5619.9520000000002</v>
      </c>
      <c r="V63" s="45">
        <v>5392.9760000000006</v>
      </c>
      <c r="W63" s="45">
        <v>2164.8000000000002</v>
      </c>
      <c r="X63" s="45">
        <v>4703.5199999999995</v>
      </c>
      <c r="Y63" s="45">
        <v>4703.5199999999995</v>
      </c>
      <c r="Z63" s="45">
        <v>4384.7039999999997</v>
      </c>
    </row>
    <row r="64" spans="1:26" x14ac:dyDescent="0.25">
      <c r="A64" s="41"/>
      <c r="B64" s="49" t="s">
        <v>331</v>
      </c>
      <c r="C64" s="43"/>
      <c r="D64" s="44">
        <v>2206.8000000000002</v>
      </c>
      <c r="E64" s="123"/>
      <c r="F64" s="124"/>
      <c r="G64" s="45">
        <f>140.99*6</f>
        <v>845.94</v>
      </c>
      <c r="H64" s="45">
        <f>68.7786*6</f>
        <v>412.67160000000001</v>
      </c>
      <c r="I64" s="45">
        <f>67.43*6</f>
        <v>404.58000000000004</v>
      </c>
      <c r="J64" s="45">
        <f>67.43*6</f>
        <v>404.58000000000004</v>
      </c>
      <c r="K64" s="45">
        <f>67.43*6</f>
        <v>404.58000000000004</v>
      </c>
      <c r="L64" s="45">
        <v>0</v>
      </c>
      <c r="M64" s="45">
        <v>0</v>
      </c>
      <c r="N64" s="45">
        <v>0</v>
      </c>
      <c r="O64" s="45">
        <v>0</v>
      </c>
      <c r="P64" s="45">
        <v>0</v>
      </c>
      <c r="Q64" s="45">
        <v>0</v>
      </c>
      <c r="R64" s="45">
        <f>367.8*6</f>
        <v>2206.8000000000002</v>
      </c>
      <c r="S64" s="45">
        <f>551.7*6</f>
        <v>3310.2000000000003</v>
      </c>
      <c r="T64" s="45">
        <f>530.4902*6</f>
        <v>3182.9411999999998</v>
      </c>
      <c r="U64" s="45">
        <f>525.1571*6</f>
        <v>3150.9426000000003</v>
      </c>
      <c r="V64" s="45">
        <f>503.9473*6</f>
        <v>3023.6837999999998</v>
      </c>
      <c r="W64" s="45">
        <f>202.29*6</f>
        <v>1213.74</v>
      </c>
      <c r="X64" s="45">
        <f>439.521*6</f>
        <v>2637.1260000000002</v>
      </c>
      <c r="Y64" s="45">
        <f>439.521*6</f>
        <v>2637.1260000000002</v>
      </c>
      <c r="Z64" s="45">
        <f>409.7292*6</f>
        <v>2458.3751999999999</v>
      </c>
    </row>
    <row r="65" spans="1:26" x14ac:dyDescent="0.25">
      <c r="A65" s="41"/>
      <c r="B65" s="49" t="s">
        <v>332</v>
      </c>
      <c r="C65" s="43"/>
      <c r="D65" s="44">
        <v>484.2</v>
      </c>
      <c r="E65" s="123"/>
      <c r="F65" s="124"/>
      <c r="G65" s="45">
        <v>185.61</v>
      </c>
      <c r="H65" s="45">
        <v>90.545400000000001</v>
      </c>
      <c r="I65" s="45">
        <v>88.77</v>
      </c>
      <c r="J65" s="45">
        <v>88.77</v>
      </c>
      <c r="K65" s="45">
        <v>88.77</v>
      </c>
      <c r="L65" s="45">
        <v>0</v>
      </c>
      <c r="M65" s="45">
        <v>0</v>
      </c>
      <c r="N65" s="45">
        <v>0</v>
      </c>
      <c r="O65" s="45">
        <v>0</v>
      </c>
      <c r="P65" s="45">
        <v>0</v>
      </c>
      <c r="Q65" s="45">
        <v>0</v>
      </c>
      <c r="R65" s="45">
        <v>484.2</v>
      </c>
      <c r="S65" s="45">
        <v>726.30000000000007</v>
      </c>
      <c r="T65" s="45">
        <v>698.37779999999998</v>
      </c>
      <c r="U65" s="45">
        <v>691.3569</v>
      </c>
      <c r="V65" s="45">
        <v>663.43470000000002</v>
      </c>
      <c r="W65" s="45">
        <v>266.31</v>
      </c>
      <c r="X65" s="45">
        <v>578.61900000000003</v>
      </c>
      <c r="Y65" s="45">
        <v>578.61900000000003</v>
      </c>
      <c r="Z65" s="45">
        <v>539.39880000000005</v>
      </c>
    </row>
    <row r="66" spans="1:26" x14ac:dyDescent="0.25">
      <c r="A66" s="41"/>
      <c r="B66" s="49" t="s">
        <v>333</v>
      </c>
      <c r="C66" s="43"/>
      <c r="D66" s="44">
        <v>223.79999999999998</v>
      </c>
      <c r="E66" s="123"/>
      <c r="F66" s="124"/>
      <c r="G66" s="45">
        <v>85.79</v>
      </c>
      <c r="H66" s="45">
        <v>41.8506</v>
      </c>
      <c r="I66" s="45">
        <v>41.03</v>
      </c>
      <c r="J66" s="45">
        <v>41.03</v>
      </c>
      <c r="K66" s="45">
        <v>41.03</v>
      </c>
      <c r="L66" s="45">
        <v>0</v>
      </c>
      <c r="M66" s="45">
        <v>0</v>
      </c>
      <c r="N66" s="45">
        <v>0</v>
      </c>
      <c r="O66" s="45">
        <v>0</v>
      </c>
      <c r="P66" s="45">
        <v>0</v>
      </c>
      <c r="Q66" s="45">
        <v>0</v>
      </c>
      <c r="R66" s="45">
        <v>223.79999999999998</v>
      </c>
      <c r="S66" s="45">
        <v>335.7</v>
      </c>
      <c r="T66" s="45">
        <v>322.79419999999999</v>
      </c>
      <c r="U66" s="45">
        <v>319.54910000000001</v>
      </c>
      <c r="V66" s="45">
        <v>306.64330000000001</v>
      </c>
      <c r="W66" s="45">
        <v>123.09</v>
      </c>
      <c r="X66" s="45">
        <v>267.44099999999997</v>
      </c>
      <c r="Y66" s="45">
        <v>267.44099999999997</v>
      </c>
      <c r="Z66" s="45">
        <v>249.31319999999999</v>
      </c>
    </row>
    <row r="67" spans="1:26" x14ac:dyDescent="0.25">
      <c r="A67" s="41"/>
      <c r="B67" s="49" t="s">
        <v>333</v>
      </c>
      <c r="C67" s="43"/>
      <c r="D67" s="44">
        <v>369.59999999999997</v>
      </c>
      <c r="E67" s="123"/>
      <c r="F67" s="124"/>
      <c r="G67" s="45">
        <v>141.68</v>
      </c>
      <c r="H67" s="45">
        <v>69.115200000000002</v>
      </c>
      <c r="I67" s="45">
        <v>67.760000000000005</v>
      </c>
      <c r="J67" s="45">
        <v>67.760000000000005</v>
      </c>
      <c r="K67" s="45">
        <v>67.760000000000005</v>
      </c>
      <c r="L67" s="45">
        <v>0</v>
      </c>
      <c r="M67" s="45">
        <v>0</v>
      </c>
      <c r="N67" s="45">
        <v>0</v>
      </c>
      <c r="O67" s="45">
        <v>0</v>
      </c>
      <c r="P67" s="45">
        <v>0</v>
      </c>
      <c r="Q67" s="45">
        <v>0</v>
      </c>
      <c r="R67" s="45">
        <v>369.59999999999997</v>
      </c>
      <c r="S67" s="45">
        <v>554.4</v>
      </c>
      <c r="T67" s="45">
        <v>533.08639999999991</v>
      </c>
      <c r="U67" s="45">
        <v>527.72720000000004</v>
      </c>
      <c r="V67" s="45">
        <v>506.41360000000003</v>
      </c>
      <c r="W67" s="45">
        <v>203.28</v>
      </c>
      <c r="X67" s="45">
        <v>441.67199999999997</v>
      </c>
      <c r="Y67" s="45">
        <v>441.67199999999997</v>
      </c>
      <c r="Z67" s="45">
        <v>411.73439999999999</v>
      </c>
    </row>
    <row r="68" spans="1:26" x14ac:dyDescent="0.25">
      <c r="A68" s="41"/>
      <c r="B68" s="49" t="s">
        <v>334</v>
      </c>
      <c r="C68" s="43">
        <v>88304</v>
      </c>
      <c r="D68" s="44">
        <v>92.399999999999991</v>
      </c>
      <c r="E68" s="123"/>
      <c r="F68" s="124"/>
      <c r="G68" s="45">
        <v>35.42</v>
      </c>
      <c r="H68" s="45">
        <v>17.2788</v>
      </c>
      <c r="I68" s="45">
        <v>16.940000000000001</v>
      </c>
      <c r="J68" s="45">
        <v>26.66</v>
      </c>
      <c r="K68" s="45">
        <v>16.940000000000001</v>
      </c>
      <c r="L68" s="45">
        <v>46.212949999999999</v>
      </c>
      <c r="M68" s="45">
        <v>46.212949999999999</v>
      </c>
      <c r="N68" s="45">
        <v>46.212949999999999</v>
      </c>
      <c r="O68" s="45">
        <v>46.212949999999999</v>
      </c>
      <c r="P68" s="45">
        <v>46.212949999999999</v>
      </c>
      <c r="Q68" s="45">
        <v>46.212949999999999</v>
      </c>
      <c r="R68" s="45">
        <v>92.399999999999991</v>
      </c>
      <c r="S68" s="45">
        <v>138.6</v>
      </c>
      <c r="T68" s="45">
        <v>26.66</v>
      </c>
      <c r="U68" s="45">
        <v>26.66</v>
      </c>
      <c r="V68" s="45">
        <v>26.66</v>
      </c>
      <c r="W68" s="45">
        <v>26.66</v>
      </c>
      <c r="X68" s="45">
        <v>110.41799999999999</v>
      </c>
      <c r="Y68" s="45">
        <v>110.41799999999999</v>
      </c>
      <c r="Z68" s="45">
        <v>102.9336</v>
      </c>
    </row>
    <row r="69" spans="1:26" x14ac:dyDescent="0.25">
      <c r="A69" s="41"/>
      <c r="B69" s="49" t="s">
        <v>335</v>
      </c>
      <c r="C69" s="43"/>
      <c r="D69" s="44">
        <v>27.347999999999999</v>
      </c>
      <c r="E69" s="123"/>
      <c r="F69" s="124"/>
      <c r="G69" s="45">
        <v>10.4834</v>
      </c>
      <c r="H69" s="45">
        <v>5.1140759999999998</v>
      </c>
      <c r="I69" s="45">
        <v>5.0137999999999998</v>
      </c>
      <c r="J69" s="45">
        <v>5.0137999999999998</v>
      </c>
      <c r="K69" s="45">
        <v>5.0137999999999998</v>
      </c>
      <c r="L69" s="45">
        <v>0</v>
      </c>
      <c r="M69" s="45">
        <v>0</v>
      </c>
      <c r="N69" s="45">
        <v>0</v>
      </c>
      <c r="O69" s="45">
        <v>0</v>
      </c>
      <c r="P69" s="45">
        <v>0</v>
      </c>
      <c r="Q69" s="45">
        <v>0</v>
      </c>
      <c r="R69" s="45">
        <v>27.347999999999999</v>
      </c>
      <c r="S69" s="45">
        <v>41.021999999999998</v>
      </c>
      <c r="T69" s="45">
        <v>39.444931999999994</v>
      </c>
      <c r="U69" s="45">
        <v>39.048386000000001</v>
      </c>
      <c r="V69" s="45">
        <v>37.471318000000004</v>
      </c>
      <c r="W69" s="45">
        <v>15.041399999999999</v>
      </c>
      <c r="X69" s="45">
        <v>32.680859999999996</v>
      </c>
      <c r="Y69" s="45">
        <v>32.680859999999996</v>
      </c>
      <c r="Z69" s="45">
        <v>30.465671999999998</v>
      </c>
    </row>
    <row r="70" spans="1:26" x14ac:dyDescent="0.25">
      <c r="A70" s="41"/>
      <c r="B70" s="49" t="s">
        <v>335</v>
      </c>
      <c r="C70" s="43"/>
      <c r="D70" s="44">
        <v>57</v>
      </c>
      <c r="E70" s="123"/>
      <c r="F70" s="124"/>
      <c r="G70" s="45">
        <v>21.85</v>
      </c>
      <c r="H70" s="45">
        <v>10.658999999999999</v>
      </c>
      <c r="I70" s="45">
        <v>10.45</v>
      </c>
      <c r="J70" s="45">
        <v>10.45</v>
      </c>
      <c r="K70" s="45">
        <v>10.45</v>
      </c>
      <c r="L70" s="45">
        <v>0</v>
      </c>
      <c r="M70" s="45">
        <v>0</v>
      </c>
      <c r="N70" s="45">
        <v>0</v>
      </c>
      <c r="O70" s="45">
        <v>0</v>
      </c>
      <c r="P70" s="45">
        <v>0</v>
      </c>
      <c r="Q70" s="45">
        <v>0</v>
      </c>
      <c r="R70" s="45">
        <v>57</v>
      </c>
      <c r="S70" s="45">
        <v>85.5</v>
      </c>
      <c r="T70" s="45">
        <v>82.212999999999994</v>
      </c>
      <c r="U70" s="45">
        <v>81.386499999999998</v>
      </c>
      <c r="V70" s="45">
        <v>78.099500000000006</v>
      </c>
      <c r="W70" s="45">
        <v>31.35</v>
      </c>
      <c r="X70" s="45">
        <v>68.114999999999995</v>
      </c>
      <c r="Y70" s="45">
        <v>68.114999999999995</v>
      </c>
      <c r="Z70" s="45">
        <v>63.497999999999998</v>
      </c>
    </row>
    <row r="71" spans="1:26" x14ac:dyDescent="0.25">
      <c r="A71" s="41"/>
      <c r="B71" s="49" t="s">
        <v>335</v>
      </c>
      <c r="C71" s="43"/>
      <c r="D71" s="44">
        <v>10.799999999999999</v>
      </c>
      <c r="E71" s="123"/>
      <c r="F71" s="124"/>
      <c r="G71" s="45">
        <v>4.1400000000000006</v>
      </c>
      <c r="H71" s="45">
        <v>2.0196000000000001</v>
      </c>
      <c r="I71" s="45">
        <v>1.98</v>
      </c>
      <c r="J71" s="45">
        <v>1.98</v>
      </c>
      <c r="K71" s="45">
        <v>1.98</v>
      </c>
      <c r="L71" s="45">
        <v>0</v>
      </c>
      <c r="M71" s="45">
        <v>0</v>
      </c>
      <c r="N71" s="45">
        <v>0</v>
      </c>
      <c r="O71" s="45">
        <v>0</v>
      </c>
      <c r="P71" s="45">
        <v>0</v>
      </c>
      <c r="Q71" s="45">
        <v>0</v>
      </c>
      <c r="R71" s="45">
        <v>10.799999999999999</v>
      </c>
      <c r="S71" s="45">
        <v>16.2</v>
      </c>
      <c r="T71" s="45">
        <v>15.577199999999999</v>
      </c>
      <c r="U71" s="45">
        <v>15.4206</v>
      </c>
      <c r="V71" s="45">
        <v>14.797800000000001</v>
      </c>
      <c r="W71" s="45">
        <v>5.94</v>
      </c>
      <c r="X71" s="45">
        <v>12.905999999999999</v>
      </c>
      <c r="Y71" s="45">
        <v>12.905999999999999</v>
      </c>
      <c r="Z71" s="45">
        <v>12.0312</v>
      </c>
    </row>
    <row r="72" spans="1:26" x14ac:dyDescent="0.25">
      <c r="A72" s="41"/>
      <c r="B72" s="49" t="s">
        <v>335</v>
      </c>
      <c r="C72" s="43"/>
      <c r="D72" s="44">
        <v>18.599999999999998</v>
      </c>
      <c r="E72" s="123"/>
      <c r="F72" s="124"/>
      <c r="G72" s="45">
        <v>7.13</v>
      </c>
      <c r="H72" s="45">
        <v>3.4782000000000002</v>
      </c>
      <c r="I72" s="45">
        <v>3.41</v>
      </c>
      <c r="J72" s="45">
        <v>3.41</v>
      </c>
      <c r="K72" s="45">
        <v>3.41</v>
      </c>
      <c r="L72" s="45">
        <v>0</v>
      </c>
      <c r="M72" s="45">
        <v>0</v>
      </c>
      <c r="N72" s="45">
        <v>0</v>
      </c>
      <c r="O72" s="45">
        <v>0</v>
      </c>
      <c r="P72" s="45">
        <v>0</v>
      </c>
      <c r="Q72" s="45">
        <v>0</v>
      </c>
      <c r="R72" s="45">
        <v>18.599999999999998</v>
      </c>
      <c r="S72" s="45">
        <v>27.900000000000002</v>
      </c>
      <c r="T72" s="45">
        <v>26.827399999999997</v>
      </c>
      <c r="U72" s="45">
        <v>26.557700000000001</v>
      </c>
      <c r="V72" s="45">
        <v>25.485100000000003</v>
      </c>
      <c r="W72" s="45">
        <v>10.23</v>
      </c>
      <c r="X72" s="45">
        <v>22.227</v>
      </c>
      <c r="Y72" s="45">
        <v>22.227</v>
      </c>
      <c r="Z72" s="45">
        <v>20.720400000000001</v>
      </c>
    </row>
    <row r="73" spans="1:26" x14ac:dyDescent="0.25">
      <c r="A73" s="41"/>
      <c r="B73" s="49" t="s">
        <v>335</v>
      </c>
      <c r="C73" s="43"/>
      <c r="D73" s="44">
        <v>28.2</v>
      </c>
      <c r="E73" s="123"/>
      <c r="F73" s="124"/>
      <c r="G73" s="45">
        <v>10.81</v>
      </c>
      <c r="H73" s="45">
        <v>5.2733999999999996</v>
      </c>
      <c r="I73" s="45">
        <v>5.17</v>
      </c>
      <c r="J73" s="45">
        <v>5.17</v>
      </c>
      <c r="K73" s="45">
        <v>5.17</v>
      </c>
      <c r="L73" s="45">
        <v>0</v>
      </c>
      <c r="M73" s="45">
        <v>0</v>
      </c>
      <c r="N73" s="45">
        <v>0</v>
      </c>
      <c r="O73" s="45">
        <v>0</v>
      </c>
      <c r="P73" s="45">
        <v>0</v>
      </c>
      <c r="Q73" s="45">
        <v>0</v>
      </c>
      <c r="R73" s="45">
        <v>28.2</v>
      </c>
      <c r="S73" s="45">
        <v>42.300000000000004</v>
      </c>
      <c r="T73" s="45">
        <v>40.6738</v>
      </c>
      <c r="U73" s="45">
        <v>40.264899999999997</v>
      </c>
      <c r="V73" s="45">
        <v>38.6387</v>
      </c>
      <c r="W73" s="45">
        <v>15.510000000000002</v>
      </c>
      <c r="X73" s="45">
        <v>33.698999999999998</v>
      </c>
      <c r="Y73" s="45">
        <v>33.698999999999998</v>
      </c>
      <c r="Z73" s="45">
        <v>31.4148</v>
      </c>
    </row>
    <row r="74" spans="1:26" x14ac:dyDescent="0.25">
      <c r="A74" s="41"/>
      <c r="B74" s="49" t="s">
        <v>335</v>
      </c>
      <c r="C74" s="43"/>
      <c r="D74" s="44">
        <v>590.24400000000003</v>
      </c>
      <c r="E74" s="123"/>
      <c r="F74" s="124"/>
      <c r="G74" s="45">
        <v>226.26020000000003</v>
      </c>
      <c r="H74" s="45">
        <v>110.37562800000001</v>
      </c>
      <c r="I74" s="45">
        <v>108.2114</v>
      </c>
      <c r="J74" s="45">
        <v>108.2114</v>
      </c>
      <c r="K74" s="45">
        <v>108.2114</v>
      </c>
      <c r="L74" s="45">
        <v>0</v>
      </c>
      <c r="M74" s="45">
        <v>0</v>
      </c>
      <c r="N74" s="45">
        <v>0</v>
      </c>
      <c r="O74" s="45">
        <v>0</v>
      </c>
      <c r="P74" s="45">
        <v>0</v>
      </c>
      <c r="Q74" s="45">
        <v>0</v>
      </c>
      <c r="R74" s="45">
        <v>590.24400000000003</v>
      </c>
      <c r="S74" s="45">
        <v>885.36599999999999</v>
      </c>
      <c r="T74" s="45">
        <v>851.32859599999995</v>
      </c>
      <c r="U74" s="45">
        <v>842.77005800000006</v>
      </c>
      <c r="V74" s="45">
        <v>808.73265400000003</v>
      </c>
      <c r="W74" s="45">
        <v>324.63420000000002</v>
      </c>
      <c r="X74" s="45">
        <v>705.34158000000002</v>
      </c>
      <c r="Y74" s="45">
        <v>705.34158000000002</v>
      </c>
      <c r="Z74" s="45">
        <v>657.53181600000005</v>
      </c>
    </row>
    <row r="75" spans="1:26" x14ac:dyDescent="0.25">
      <c r="A75" s="41"/>
      <c r="B75" s="49" t="s">
        <v>335</v>
      </c>
      <c r="C75" s="43"/>
      <c r="D75" s="44">
        <v>5.3999999999999995</v>
      </c>
      <c r="E75" s="123"/>
      <c r="F75" s="124"/>
      <c r="G75" s="45">
        <v>2.0700000000000003</v>
      </c>
      <c r="H75" s="45">
        <v>1.0098</v>
      </c>
      <c r="I75" s="45">
        <v>0.99</v>
      </c>
      <c r="J75" s="45">
        <v>0.99</v>
      </c>
      <c r="K75" s="45">
        <v>0.99</v>
      </c>
      <c r="L75" s="45">
        <v>0</v>
      </c>
      <c r="M75" s="45">
        <v>0</v>
      </c>
      <c r="N75" s="45">
        <v>0</v>
      </c>
      <c r="O75" s="45">
        <v>0</v>
      </c>
      <c r="P75" s="45">
        <v>0</v>
      </c>
      <c r="Q75" s="45">
        <v>0</v>
      </c>
      <c r="R75" s="45">
        <v>5.3999999999999995</v>
      </c>
      <c r="S75" s="45">
        <v>8.1</v>
      </c>
      <c r="T75" s="45">
        <v>7.7885999999999997</v>
      </c>
      <c r="U75" s="45">
        <v>7.7103000000000002</v>
      </c>
      <c r="V75" s="45">
        <v>7.3989000000000003</v>
      </c>
      <c r="W75" s="45">
        <v>2.97</v>
      </c>
      <c r="X75" s="45">
        <v>6.4529999999999994</v>
      </c>
      <c r="Y75" s="45">
        <v>6.4529999999999994</v>
      </c>
      <c r="Z75" s="45">
        <v>6.0156000000000001</v>
      </c>
    </row>
    <row r="76" spans="1:26" x14ac:dyDescent="0.25">
      <c r="A76" s="41"/>
      <c r="B76" s="49" t="s">
        <v>335</v>
      </c>
      <c r="C76" s="43"/>
      <c r="D76" s="44">
        <v>90</v>
      </c>
      <c r="E76" s="123"/>
      <c r="F76" s="124"/>
      <c r="G76" s="45">
        <v>34.5</v>
      </c>
      <c r="H76" s="45">
        <v>16.830000000000002</v>
      </c>
      <c r="I76" s="45">
        <v>16.5</v>
      </c>
      <c r="J76" s="45">
        <v>16.5</v>
      </c>
      <c r="K76" s="45">
        <v>16.5</v>
      </c>
      <c r="L76" s="45">
        <v>0</v>
      </c>
      <c r="M76" s="45">
        <v>0</v>
      </c>
      <c r="N76" s="45">
        <v>0</v>
      </c>
      <c r="O76" s="45">
        <v>0</v>
      </c>
      <c r="P76" s="45">
        <v>0</v>
      </c>
      <c r="Q76" s="45">
        <v>0</v>
      </c>
      <c r="R76" s="45">
        <v>90</v>
      </c>
      <c r="S76" s="45">
        <v>135</v>
      </c>
      <c r="T76" s="45">
        <v>129.81</v>
      </c>
      <c r="U76" s="45">
        <v>128.505</v>
      </c>
      <c r="V76" s="45">
        <v>123.31500000000001</v>
      </c>
      <c r="W76" s="45">
        <v>49.5</v>
      </c>
      <c r="X76" s="45">
        <v>107.55</v>
      </c>
      <c r="Y76" s="45">
        <v>107.55</v>
      </c>
      <c r="Z76" s="45">
        <v>100.26</v>
      </c>
    </row>
    <row r="77" spans="1:26" x14ac:dyDescent="0.25">
      <c r="A77" s="41"/>
      <c r="B77" s="49" t="s">
        <v>335</v>
      </c>
      <c r="C77" s="43"/>
      <c r="D77" s="44">
        <v>5.3999999999999995</v>
      </c>
      <c r="E77" s="123"/>
      <c r="F77" s="124"/>
      <c r="G77" s="45">
        <v>2.0700000000000003</v>
      </c>
      <c r="H77" s="45">
        <v>1.0098</v>
      </c>
      <c r="I77" s="45">
        <v>0.99</v>
      </c>
      <c r="J77" s="45">
        <v>0.99</v>
      </c>
      <c r="K77" s="45">
        <v>0.99</v>
      </c>
      <c r="L77" s="45">
        <v>0</v>
      </c>
      <c r="M77" s="45">
        <v>0</v>
      </c>
      <c r="N77" s="45">
        <v>0</v>
      </c>
      <c r="O77" s="45">
        <v>0</v>
      </c>
      <c r="P77" s="45">
        <v>0</v>
      </c>
      <c r="Q77" s="45">
        <v>0</v>
      </c>
      <c r="R77" s="45">
        <v>5.3999999999999995</v>
      </c>
      <c r="S77" s="45">
        <v>8.1</v>
      </c>
      <c r="T77" s="45">
        <v>7.7885999999999997</v>
      </c>
      <c r="U77" s="45">
        <v>7.7103000000000002</v>
      </c>
      <c r="V77" s="45">
        <v>7.3989000000000003</v>
      </c>
      <c r="W77" s="45">
        <v>2.97</v>
      </c>
      <c r="X77" s="45">
        <v>6.4529999999999994</v>
      </c>
      <c r="Y77" s="45">
        <v>6.4529999999999994</v>
      </c>
      <c r="Z77" s="45">
        <v>6.0156000000000001</v>
      </c>
    </row>
    <row r="78" spans="1:26" x14ac:dyDescent="0.25">
      <c r="A78" s="41"/>
      <c r="B78" s="49" t="s">
        <v>335</v>
      </c>
      <c r="C78" s="43"/>
      <c r="D78" s="44">
        <v>19.2</v>
      </c>
      <c r="E78" s="123"/>
      <c r="F78" s="124"/>
      <c r="G78" s="45">
        <v>7.36</v>
      </c>
      <c r="H78" s="45">
        <v>3.5904000000000003</v>
      </c>
      <c r="I78" s="45">
        <v>3.52</v>
      </c>
      <c r="J78" s="45">
        <v>3.52</v>
      </c>
      <c r="K78" s="45">
        <v>3.52</v>
      </c>
      <c r="L78" s="45">
        <v>0</v>
      </c>
      <c r="M78" s="45">
        <v>0</v>
      </c>
      <c r="N78" s="45">
        <v>0</v>
      </c>
      <c r="O78" s="45">
        <v>0</v>
      </c>
      <c r="P78" s="45">
        <v>0</v>
      </c>
      <c r="Q78" s="45">
        <v>0</v>
      </c>
      <c r="R78" s="45">
        <v>19.2</v>
      </c>
      <c r="S78" s="45">
        <v>28.8</v>
      </c>
      <c r="T78" s="45">
        <v>27.692799999999998</v>
      </c>
      <c r="U78" s="45">
        <v>27.414400000000001</v>
      </c>
      <c r="V78" s="45">
        <v>26.307200000000002</v>
      </c>
      <c r="W78" s="45">
        <v>10.56</v>
      </c>
      <c r="X78" s="45">
        <v>22.943999999999999</v>
      </c>
      <c r="Y78" s="45">
        <v>22.943999999999999</v>
      </c>
      <c r="Z78" s="45">
        <v>21.3888</v>
      </c>
    </row>
    <row r="79" spans="1:26" x14ac:dyDescent="0.25">
      <c r="A79" s="41"/>
      <c r="B79" s="49" t="s">
        <v>335</v>
      </c>
      <c r="C79" s="43"/>
      <c r="D79" s="44">
        <v>74.399999999999991</v>
      </c>
      <c r="E79" s="123"/>
      <c r="F79" s="124"/>
      <c r="G79" s="45">
        <v>28.52</v>
      </c>
      <c r="H79" s="45">
        <v>13.912800000000001</v>
      </c>
      <c r="I79" s="45">
        <v>13.64</v>
      </c>
      <c r="J79" s="45">
        <v>13.64</v>
      </c>
      <c r="K79" s="45">
        <v>13.64</v>
      </c>
      <c r="L79" s="45">
        <v>0</v>
      </c>
      <c r="M79" s="45">
        <v>0</v>
      </c>
      <c r="N79" s="45">
        <v>0</v>
      </c>
      <c r="O79" s="45">
        <v>0</v>
      </c>
      <c r="P79" s="45">
        <v>0</v>
      </c>
      <c r="Q79" s="45">
        <v>0</v>
      </c>
      <c r="R79" s="45">
        <v>74.399999999999991</v>
      </c>
      <c r="S79" s="45">
        <v>111.60000000000001</v>
      </c>
      <c r="T79" s="45">
        <v>107.30959999999999</v>
      </c>
      <c r="U79" s="45">
        <v>106.2308</v>
      </c>
      <c r="V79" s="45">
        <v>101.94040000000001</v>
      </c>
      <c r="W79" s="45">
        <v>40.92</v>
      </c>
      <c r="X79" s="45">
        <v>88.908000000000001</v>
      </c>
      <c r="Y79" s="45">
        <v>88.908000000000001</v>
      </c>
      <c r="Z79" s="45">
        <v>82.881600000000006</v>
      </c>
    </row>
    <row r="80" spans="1:26" x14ac:dyDescent="0.25">
      <c r="A80" s="41"/>
      <c r="B80" s="49" t="s">
        <v>335</v>
      </c>
      <c r="C80" s="43"/>
      <c r="D80" s="44">
        <v>110.39999999999999</v>
      </c>
      <c r="E80" s="123"/>
      <c r="F80" s="124"/>
      <c r="G80" s="45">
        <v>42.32</v>
      </c>
      <c r="H80" s="45">
        <v>20.6448</v>
      </c>
      <c r="I80" s="45">
        <v>20.239999999999998</v>
      </c>
      <c r="J80" s="45">
        <v>20.239999999999998</v>
      </c>
      <c r="K80" s="45">
        <v>20.239999999999998</v>
      </c>
      <c r="L80" s="45">
        <v>0</v>
      </c>
      <c r="M80" s="45">
        <v>0</v>
      </c>
      <c r="N80" s="45">
        <v>0</v>
      </c>
      <c r="O80" s="45">
        <v>0</v>
      </c>
      <c r="P80" s="45">
        <v>0</v>
      </c>
      <c r="Q80" s="45">
        <v>0</v>
      </c>
      <c r="R80" s="45">
        <v>110.39999999999999</v>
      </c>
      <c r="S80" s="45">
        <v>165.6</v>
      </c>
      <c r="T80" s="45">
        <v>159.2336</v>
      </c>
      <c r="U80" s="45">
        <v>157.6328</v>
      </c>
      <c r="V80" s="45">
        <v>151.2664</v>
      </c>
      <c r="W80" s="45">
        <v>60.720000000000006</v>
      </c>
      <c r="X80" s="45">
        <v>131.928</v>
      </c>
      <c r="Y80" s="45">
        <v>131.928</v>
      </c>
      <c r="Z80" s="45">
        <v>122.98560000000001</v>
      </c>
    </row>
    <row r="81" spans="1:26" x14ac:dyDescent="0.25">
      <c r="A81" s="41"/>
      <c r="B81" s="49" t="s">
        <v>335</v>
      </c>
      <c r="C81" s="43"/>
      <c r="D81" s="44">
        <v>5.1479999999999997</v>
      </c>
      <c r="E81" s="123"/>
      <c r="F81" s="124"/>
      <c r="G81" s="45">
        <v>1.9734</v>
      </c>
      <c r="H81" s="45">
        <v>0.96267599999999998</v>
      </c>
      <c r="I81" s="45">
        <v>0.94379999999999997</v>
      </c>
      <c r="J81" s="45">
        <v>0.94379999999999997</v>
      </c>
      <c r="K81" s="45">
        <v>0.94379999999999997</v>
      </c>
      <c r="L81" s="45">
        <v>0</v>
      </c>
      <c r="M81" s="45">
        <v>0</v>
      </c>
      <c r="N81" s="45">
        <v>0</v>
      </c>
      <c r="O81" s="45">
        <v>0</v>
      </c>
      <c r="P81" s="45">
        <v>0</v>
      </c>
      <c r="Q81" s="45">
        <v>0</v>
      </c>
      <c r="R81" s="45">
        <v>5.1479999999999997</v>
      </c>
      <c r="S81" s="45">
        <v>7.7220000000000004</v>
      </c>
      <c r="T81" s="45">
        <v>7.4251319999999996</v>
      </c>
      <c r="U81" s="45">
        <v>7.3504860000000001</v>
      </c>
      <c r="V81" s="45">
        <v>7.0536180000000002</v>
      </c>
      <c r="W81" s="45">
        <v>2.8314000000000004</v>
      </c>
      <c r="X81" s="45">
        <v>6.1518600000000001</v>
      </c>
      <c r="Y81" s="45">
        <v>6.1518600000000001</v>
      </c>
      <c r="Z81" s="45">
        <v>5.7348720000000002</v>
      </c>
    </row>
    <row r="82" spans="1:26" x14ac:dyDescent="0.25">
      <c r="A82" s="41"/>
      <c r="B82" s="49" t="s">
        <v>336</v>
      </c>
      <c r="C82" s="43"/>
      <c r="D82" s="44">
        <v>384.59999999999997</v>
      </c>
      <c r="E82" s="123"/>
      <c r="F82" s="124"/>
      <c r="G82" s="45">
        <v>147.43</v>
      </c>
      <c r="H82" s="45">
        <v>71.920200000000008</v>
      </c>
      <c r="I82" s="45">
        <v>70.510000000000005</v>
      </c>
      <c r="J82" s="45">
        <v>70.510000000000005</v>
      </c>
      <c r="K82" s="45">
        <v>70.510000000000005</v>
      </c>
      <c r="L82" s="45">
        <v>0</v>
      </c>
      <c r="M82" s="45">
        <v>0</v>
      </c>
      <c r="N82" s="45">
        <v>0</v>
      </c>
      <c r="O82" s="45">
        <v>0</v>
      </c>
      <c r="P82" s="45">
        <v>0</v>
      </c>
      <c r="Q82" s="45">
        <v>0</v>
      </c>
      <c r="R82" s="45">
        <v>384.59999999999997</v>
      </c>
      <c r="S82" s="45">
        <v>576.9</v>
      </c>
      <c r="T82" s="45">
        <v>554.72140000000002</v>
      </c>
      <c r="U82" s="45">
        <v>549.14470000000006</v>
      </c>
      <c r="V82" s="45">
        <v>526.96609999999998</v>
      </c>
      <c r="W82" s="45">
        <v>211.53</v>
      </c>
      <c r="X82" s="45">
        <v>459.59699999999998</v>
      </c>
      <c r="Y82" s="45">
        <v>459.59699999999998</v>
      </c>
      <c r="Z82" s="45">
        <v>428.44439999999997</v>
      </c>
    </row>
    <row r="83" spans="1:26" x14ac:dyDescent="0.25">
      <c r="A83" s="41"/>
      <c r="B83" s="49" t="s">
        <v>336</v>
      </c>
      <c r="C83" s="43"/>
      <c r="D83" s="44">
        <v>3</v>
      </c>
      <c r="E83" s="123"/>
      <c r="F83" s="124"/>
      <c r="G83" s="45">
        <v>1.1500000000000001</v>
      </c>
      <c r="H83" s="45">
        <v>0.56100000000000005</v>
      </c>
      <c r="I83" s="45">
        <v>0.55000000000000004</v>
      </c>
      <c r="J83" s="45">
        <v>0.55000000000000004</v>
      </c>
      <c r="K83" s="45">
        <v>0.55000000000000004</v>
      </c>
      <c r="L83" s="45">
        <v>0</v>
      </c>
      <c r="M83" s="45">
        <v>0</v>
      </c>
      <c r="N83" s="45">
        <v>0</v>
      </c>
      <c r="O83" s="45">
        <v>0</v>
      </c>
      <c r="P83" s="45">
        <v>0</v>
      </c>
      <c r="Q83" s="45">
        <v>0</v>
      </c>
      <c r="R83" s="45">
        <v>3</v>
      </c>
      <c r="S83" s="45">
        <v>4.5</v>
      </c>
      <c r="T83" s="45">
        <v>4.327</v>
      </c>
      <c r="U83" s="45">
        <v>4.2835000000000001</v>
      </c>
      <c r="V83" s="45">
        <v>4.1105</v>
      </c>
      <c r="W83" s="45">
        <v>1.6500000000000001</v>
      </c>
      <c r="X83" s="45">
        <v>3.585</v>
      </c>
      <c r="Y83" s="45">
        <v>3.585</v>
      </c>
      <c r="Z83" s="45">
        <v>3.3420000000000001</v>
      </c>
    </row>
    <row r="84" spans="1:26" x14ac:dyDescent="0.25">
      <c r="A84" s="41"/>
      <c r="B84" s="49" t="s">
        <v>336</v>
      </c>
      <c r="C84" s="43"/>
      <c r="D84" s="44">
        <v>35.1</v>
      </c>
      <c r="E84" s="123"/>
      <c r="F84" s="124"/>
      <c r="G84" s="45">
        <v>13.455</v>
      </c>
      <c r="H84" s="45">
        <v>6.5636999999999999</v>
      </c>
      <c r="I84" s="45">
        <v>6.4349999999999996</v>
      </c>
      <c r="J84" s="45">
        <v>6.4349999999999996</v>
      </c>
      <c r="K84" s="45">
        <v>6.4349999999999996</v>
      </c>
      <c r="L84" s="45">
        <v>0</v>
      </c>
      <c r="M84" s="45">
        <v>0</v>
      </c>
      <c r="N84" s="45">
        <v>0</v>
      </c>
      <c r="O84" s="45">
        <v>0</v>
      </c>
      <c r="P84" s="45">
        <v>0</v>
      </c>
      <c r="Q84" s="45">
        <v>0</v>
      </c>
      <c r="R84" s="45">
        <v>35.1</v>
      </c>
      <c r="S84" s="45">
        <v>52.65</v>
      </c>
      <c r="T84" s="45">
        <v>50.625899999999994</v>
      </c>
      <c r="U84" s="45">
        <v>50.116950000000003</v>
      </c>
      <c r="V84" s="45">
        <v>48.092850000000006</v>
      </c>
      <c r="W84" s="45">
        <v>19.305</v>
      </c>
      <c r="X84" s="45">
        <v>41.944499999999998</v>
      </c>
      <c r="Y84" s="45">
        <v>41.944499999999998</v>
      </c>
      <c r="Z84" s="45">
        <v>39.101399999999998</v>
      </c>
    </row>
    <row r="85" spans="1:26" x14ac:dyDescent="0.25">
      <c r="A85" s="41"/>
      <c r="B85" s="49" t="s">
        <v>336</v>
      </c>
      <c r="C85" s="43"/>
      <c r="D85" s="44">
        <v>9.6</v>
      </c>
      <c r="E85" s="123"/>
      <c r="F85" s="124"/>
      <c r="G85" s="45">
        <v>3.68</v>
      </c>
      <c r="H85" s="45">
        <v>1.7952000000000001</v>
      </c>
      <c r="I85" s="45">
        <v>1.76</v>
      </c>
      <c r="J85" s="45">
        <v>1.76</v>
      </c>
      <c r="K85" s="45">
        <v>1.76</v>
      </c>
      <c r="L85" s="45">
        <v>0</v>
      </c>
      <c r="M85" s="45">
        <v>0</v>
      </c>
      <c r="N85" s="45">
        <v>0</v>
      </c>
      <c r="O85" s="45">
        <v>0</v>
      </c>
      <c r="P85" s="45">
        <v>0</v>
      </c>
      <c r="Q85" s="45">
        <v>0</v>
      </c>
      <c r="R85" s="45">
        <v>9.6</v>
      </c>
      <c r="S85" s="45">
        <v>14.4</v>
      </c>
      <c r="T85" s="45">
        <v>13.846399999999999</v>
      </c>
      <c r="U85" s="45">
        <v>13.7072</v>
      </c>
      <c r="V85" s="45">
        <v>13.153600000000001</v>
      </c>
      <c r="W85" s="45">
        <v>5.28</v>
      </c>
      <c r="X85" s="45">
        <v>11.472</v>
      </c>
      <c r="Y85" s="45">
        <v>11.472</v>
      </c>
      <c r="Z85" s="45">
        <v>10.6944</v>
      </c>
    </row>
    <row r="86" spans="1:26" x14ac:dyDescent="0.25">
      <c r="A86" s="41"/>
      <c r="B86" s="49" t="s">
        <v>336</v>
      </c>
      <c r="C86" s="43"/>
      <c r="D86" s="44">
        <v>20.099999999999998</v>
      </c>
      <c r="E86" s="123"/>
      <c r="F86" s="124"/>
      <c r="G86" s="45">
        <v>7.7050000000000001</v>
      </c>
      <c r="H86" s="45">
        <v>3.7587000000000002</v>
      </c>
      <c r="I86" s="45">
        <v>3.6850000000000001</v>
      </c>
      <c r="J86" s="45">
        <v>3.6850000000000001</v>
      </c>
      <c r="K86" s="45">
        <v>3.6850000000000001</v>
      </c>
      <c r="L86" s="45">
        <v>0</v>
      </c>
      <c r="M86" s="45">
        <v>0</v>
      </c>
      <c r="N86" s="45">
        <v>0</v>
      </c>
      <c r="O86" s="45">
        <v>0</v>
      </c>
      <c r="P86" s="45">
        <v>0</v>
      </c>
      <c r="Q86" s="45">
        <v>0</v>
      </c>
      <c r="R86" s="45">
        <v>20.099999999999998</v>
      </c>
      <c r="S86" s="45">
        <v>30.150000000000002</v>
      </c>
      <c r="T86" s="45">
        <v>28.9909</v>
      </c>
      <c r="U86" s="45">
        <v>28.699449999999999</v>
      </c>
      <c r="V86" s="45">
        <v>27.54035</v>
      </c>
      <c r="W86" s="45">
        <v>11.055</v>
      </c>
      <c r="X86" s="45">
        <v>24.019500000000001</v>
      </c>
      <c r="Y86" s="45">
        <v>24.019500000000001</v>
      </c>
      <c r="Z86" s="45">
        <v>22.391400000000001</v>
      </c>
    </row>
    <row r="87" spans="1:26" x14ac:dyDescent="0.25">
      <c r="A87" s="41"/>
      <c r="B87" s="49" t="s">
        <v>336</v>
      </c>
      <c r="C87" s="43"/>
      <c r="D87" s="44">
        <v>21</v>
      </c>
      <c r="E87" s="123"/>
      <c r="F87" s="124"/>
      <c r="G87" s="45">
        <v>8.0500000000000007</v>
      </c>
      <c r="H87" s="45">
        <v>3.927</v>
      </c>
      <c r="I87" s="45">
        <v>3.85</v>
      </c>
      <c r="J87" s="45">
        <v>3.85</v>
      </c>
      <c r="K87" s="45">
        <v>3.85</v>
      </c>
      <c r="L87" s="45">
        <v>0</v>
      </c>
      <c r="M87" s="45">
        <v>0</v>
      </c>
      <c r="N87" s="45">
        <v>0</v>
      </c>
      <c r="O87" s="45">
        <v>0</v>
      </c>
      <c r="P87" s="45">
        <v>0</v>
      </c>
      <c r="Q87" s="45">
        <v>0</v>
      </c>
      <c r="R87" s="45">
        <v>21</v>
      </c>
      <c r="S87" s="45">
        <v>31.5</v>
      </c>
      <c r="T87" s="45">
        <v>30.288999999999998</v>
      </c>
      <c r="U87" s="45">
        <v>29.984500000000001</v>
      </c>
      <c r="V87" s="45">
        <v>28.773500000000002</v>
      </c>
      <c r="W87" s="45">
        <v>11.55</v>
      </c>
      <c r="X87" s="45">
        <v>25.094999999999999</v>
      </c>
      <c r="Y87" s="45">
        <v>25.094999999999999</v>
      </c>
      <c r="Z87" s="45">
        <v>23.393999999999998</v>
      </c>
    </row>
    <row r="88" spans="1:26" x14ac:dyDescent="0.25">
      <c r="A88" s="41"/>
      <c r="B88" s="49" t="s">
        <v>336</v>
      </c>
      <c r="C88" s="43"/>
      <c r="D88" s="44">
        <v>105</v>
      </c>
      <c r="E88" s="123"/>
      <c r="F88" s="124"/>
      <c r="G88" s="45">
        <v>40.25</v>
      </c>
      <c r="H88" s="45">
        <v>19.635000000000002</v>
      </c>
      <c r="I88" s="45">
        <v>19.25</v>
      </c>
      <c r="J88" s="45">
        <v>19.25</v>
      </c>
      <c r="K88" s="45">
        <v>19.25</v>
      </c>
      <c r="L88" s="45">
        <v>0</v>
      </c>
      <c r="M88" s="45">
        <v>0</v>
      </c>
      <c r="N88" s="45">
        <v>0</v>
      </c>
      <c r="O88" s="45">
        <v>0</v>
      </c>
      <c r="P88" s="45">
        <v>0</v>
      </c>
      <c r="Q88" s="45">
        <v>0</v>
      </c>
      <c r="R88" s="45">
        <v>105</v>
      </c>
      <c r="S88" s="45">
        <v>157.5</v>
      </c>
      <c r="T88" s="45">
        <v>151.44499999999999</v>
      </c>
      <c r="U88" s="45">
        <v>149.92250000000001</v>
      </c>
      <c r="V88" s="45">
        <v>143.86750000000001</v>
      </c>
      <c r="W88" s="45">
        <v>57.75</v>
      </c>
      <c r="X88" s="45">
        <v>125.47499999999999</v>
      </c>
      <c r="Y88" s="45">
        <v>125.47499999999999</v>
      </c>
      <c r="Z88" s="45">
        <v>116.97</v>
      </c>
    </row>
    <row r="89" spans="1:26" x14ac:dyDescent="0.25">
      <c r="A89" s="41"/>
      <c r="B89" s="49" t="s">
        <v>336</v>
      </c>
      <c r="C89" s="43"/>
      <c r="D89" s="44">
        <v>66.599999999999994</v>
      </c>
      <c r="E89" s="123"/>
      <c r="F89" s="124"/>
      <c r="G89" s="45">
        <v>25.53</v>
      </c>
      <c r="H89" s="45">
        <v>12.454200000000002</v>
      </c>
      <c r="I89" s="45">
        <v>12.21</v>
      </c>
      <c r="J89" s="45">
        <v>12.21</v>
      </c>
      <c r="K89" s="45">
        <v>12.21</v>
      </c>
      <c r="L89" s="45">
        <v>0</v>
      </c>
      <c r="M89" s="45">
        <v>0</v>
      </c>
      <c r="N89" s="45">
        <v>0</v>
      </c>
      <c r="O89" s="45">
        <v>0</v>
      </c>
      <c r="P89" s="45">
        <v>0</v>
      </c>
      <c r="Q89" s="45">
        <v>0</v>
      </c>
      <c r="R89" s="45">
        <v>66.599999999999994</v>
      </c>
      <c r="S89" s="45">
        <v>99.9</v>
      </c>
      <c r="T89" s="45">
        <v>96.059399999999997</v>
      </c>
      <c r="U89" s="45">
        <v>95.093699999999998</v>
      </c>
      <c r="V89" s="45">
        <v>91.253100000000003</v>
      </c>
      <c r="W89" s="45">
        <v>36.630000000000003</v>
      </c>
      <c r="X89" s="45">
        <v>79.587000000000003</v>
      </c>
      <c r="Y89" s="45">
        <v>79.587000000000003</v>
      </c>
      <c r="Z89" s="45">
        <v>74.192400000000006</v>
      </c>
    </row>
    <row r="90" spans="1:26" x14ac:dyDescent="0.25">
      <c r="A90" s="41"/>
      <c r="B90" s="49" t="s">
        <v>336</v>
      </c>
      <c r="C90" s="43"/>
      <c r="D90" s="44">
        <v>2.85</v>
      </c>
      <c r="E90" s="123"/>
      <c r="F90" s="124"/>
      <c r="G90" s="45">
        <v>1.0925</v>
      </c>
      <c r="H90" s="45">
        <v>0.53294999999999992</v>
      </c>
      <c r="I90" s="45">
        <v>0.52249999999999996</v>
      </c>
      <c r="J90" s="45">
        <v>0.52249999999999996</v>
      </c>
      <c r="K90" s="45">
        <v>0.52249999999999996</v>
      </c>
      <c r="L90" s="45">
        <v>0</v>
      </c>
      <c r="M90" s="45">
        <v>0</v>
      </c>
      <c r="N90" s="45">
        <v>0</v>
      </c>
      <c r="O90" s="45">
        <v>0</v>
      </c>
      <c r="P90" s="45">
        <v>0</v>
      </c>
      <c r="Q90" s="45">
        <v>0</v>
      </c>
      <c r="R90" s="45">
        <v>2.85</v>
      </c>
      <c r="S90" s="45">
        <v>4.2750000000000004</v>
      </c>
      <c r="T90" s="45">
        <v>4.1106499999999997</v>
      </c>
      <c r="U90" s="45">
        <v>4.0693250000000001</v>
      </c>
      <c r="V90" s="45">
        <v>3.9049750000000003</v>
      </c>
      <c r="W90" s="45">
        <v>1.5675000000000001</v>
      </c>
      <c r="X90" s="45">
        <v>3.4057499999999998</v>
      </c>
      <c r="Y90" s="45">
        <v>3.4057499999999998</v>
      </c>
      <c r="Z90" s="45">
        <v>3.1749000000000001</v>
      </c>
    </row>
    <row r="91" spans="1:26" x14ac:dyDescent="0.25">
      <c r="A91" s="41"/>
      <c r="B91" s="49" t="s">
        <v>340</v>
      </c>
      <c r="C91" s="43">
        <v>47562</v>
      </c>
      <c r="D91" s="44">
        <v>1827.6</v>
      </c>
      <c r="E91" s="123"/>
      <c r="F91" s="124"/>
      <c r="G91" s="121" t="s">
        <v>432</v>
      </c>
      <c r="H91" s="121" t="s">
        <v>432</v>
      </c>
      <c r="I91" s="45">
        <v>522.64</v>
      </c>
      <c r="J91" s="121" t="s">
        <v>432</v>
      </c>
      <c r="K91" s="121" t="s">
        <v>432</v>
      </c>
      <c r="L91" s="121" t="s">
        <v>432</v>
      </c>
      <c r="M91" s="45">
        <v>619.33000000000004</v>
      </c>
      <c r="N91" s="121" t="s">
        <v>432</v>
      </c>
      <c r="O91" s="45">
        <v>619.33000000000004</v>
      </c>
      <c r="P91" s="45">
        <v>648.30999999999995</v>
      </c>
      <c r="Q91" s="45">
        <v>619.33000000000004</v>
      </c>
      <c r="R91" s="45">
        <v>522.64</v>
      </c>
      <c r="S91" s="121" t="s">
        <v>432</v>
      </c>
      <c r="T91" s="121" t="s">
        <v>432</v>
      </c>
      <c r="U91" s="121" t="s">
        <v>432</v>
      </c>
      <c r="V91" s="121" t="s">
        <v>432</v>
      </c>
      <c r="W91" s="121" t="s">
        <v>432</v>
      </c>
      <c r="X91" s="121" t="s">
        <v>432</v>
      </c>
      <c r="Y91" s="121" t="s">
        <v>432</v>
      </c>
      <c r="Z91" s="45">
        <v>1037.296</v>
      </c>
    </row>
    <row r="92" spans="1:26" x14ac:dyDescent="0.25">
      <c r="A92" s="41"/>
      <c r="B92" s="49" t="s">
        <v>38</v>
      </c>
      <c r="C92" s="43"/>
      <c r="D92" s="122">
        <v>10830.390000000001</v>
      </c>
      <c r="E92" s="45">
        <v>1650.5115000000001</v>
      </c>
      <c r="F92" s="45">
        <v>13504.184999999999</v>
      </c>
      <c r="G92" s="122">
        <f t="shared" ref="G92:Z92" si="2">SUM(G63:G91)</f>
        <v>3451.0695000000005</v>
      </c>
      <c r="H92" s="122">
        <f t="shared" si="2"/>
        <v>1683.5217300000004</v>
      </c>
      <c r="I92" s="122">
        <f t="shared" si="2"/>
        <v>2173.1514999999999</v>
      </c>
      <c r="J92" s="122">
        <f t="shared" si="2"/>
        <v>1660.2315000000001</v>
      </c>
      <c r="K92" s="122">
        <f t="shared" si="2"/>
        <v>1650.5115000000001</v>
      </c>
      <c r="L92" s="122">
        <f t="shared" si="2"/>
        <v>3810.77295</v>
      </c>
      <c r="M92" s="122">
        <f t="shared" si="2"/>
        <v>4430.1029500000004</v>
      </c>
      <c r="N92" s="122">
        <f t="shared" si="2"/>
        <v>3810.77295</v>
      </c>
      <c r="O92" s="122">
        <f t="shared" si="2"/>
        <v>4430.1029500000004</v>
      </c>
      <c r="P92" s="122">
        <f t="shared" si="2"/>
        <v>4459.08295</v>
      </c>
      <c r="Q92" s="122">
        <f t="shared" si="2"/>
        <v>4430.1029500000004</v>
      </c>
      <c r="R92" s="122">
        <f t="shared" si="2"/>
        <v>9525.43</v>
      </c>
      <c r="S92" s="122">
        <f t="shared" si="2"/>
        <v>13504.184999999999</v>
      </c>
      <c r="T92" s="122">
        <f t="shared" si="2"/>
        <v>12878.41251</v>
      </c>
      <c r="U92" s="122">
        <f t="shared" si="2"/>
        <v>12749.211855</v>
      </c>
      <c r="V92" s="122">
        <f t="shared" si="2"/>
        <v>12235.379364999999</v>
      </c>
      <c r="W92" s="122">
        <f t="shared" si="2"/>
        <v>4927.3745000000017</v>
      </c>
      <c r="X92" s="122">
        <f t="shared" si="2"/>
        <v>10758.334049999996</v>
      </c>
      <c r="Y92" s="122">
        <f t="shared" si="2"/>
        <v>10758.334049999996</v>
      </c>
      <c r="Z92" s="122">
        <f t="shared" si="2"/>
        <v>11066.404060000006</v>
      </c>
    </row>
    <row r="93" spans="1:26" x14ac:dyDescent="0.25">
      <c r="A93" s="106"/>
      <c r="B93" s="107"/>
      <c r="C93" s="108"/>
      <c r="D93" s="104"/>
      <c r="E93" s="109"/>
      <c r="F93" s="109"/>
      <c r="G93" s="109"/>
      <c r="H93" s="105"/>
      <c r="I93" s="105"/>
      <c r="J93" s="105"/>
      <c r="K93" s="105"/>
      <c r="L93" s="105"/>
      <c r="M93" s="105"/>
      <c r="N93" s="105"/>
      <c r="O93" s="105"/>
      <c r="P93" s="105"/>
      <c r="Q93" s="105"/>
      <c r="R93" s="105"/>
      <c r="S93" s="105"/>
      <c r="T93" s="105"/>
      <c r="U93" s="105"/>
      <c r="V93" s="105"/>
      <c r="W93" s="105"/>
      <c r="X93" s="105"/>
      <c r="Y93" s="105"/>
      <c r="Z93" s="105"/>
    </row>
    <row r="94" spans="1:26" x14ac:dyDescent="0.25">
      <c r="A94" s="41" t="s">
        <v>345</v>
      </c>
      <c r="B94" s="49" t="s">
        <v>58</v>
      </c>
      <c r="C94" s="43">
        <v>49505</v>
      </c>
      <c r="D94" s="44">
        <v>3936</v>
      </c>
      <c r="E94" s="123"/>
      <c r="F94" s="124"/>
      <c r="G94" s="45">
        <v>1508.8</v>
      </c>
      <c r="H94" s="45">
        <v>736.03200000000004</v>
      </c>
      <c r="I94" s="45">
        <v>721.6</v>
      </c>
      <c r="J94" s="45">
        <v>721.6</v>
      </c>
      <c r="K94" s="45">
        <v>721.6</v>
      </c>
      <c r="L94" s="45">
        <v>2367.09</v>
      </c>
      <c r="M94" s="45">
        <v>2367.09</v>
      </c>
      <c r="N94" s="45">
        <v>2367.09</v>
      </c>
      <c r="O94" s="45">
        <v>2367.09</v>
      </c>
      <c r="P94" s="45">
        <v>2367.09</v>
      </c>
      <c r="Q94" s="45">
        <v>2367.09</v>
      </c>
      <c r="R94" s="45">
        <v>3936</v>
      </c>
      <c r="S94" s="45">
        <v>5904</v>
      </c>
      <c r="T94" s="45">
        <v>5677.0239999999994</v>
      </c>
      <c r="U94" s="45">
        <v>5619.9520000000002</v>
      </c>
      <c r="V94" s="45">
        <v>5392.9760000000006</v>
      </c>
      <c r="W94" s="45">
        <v>2164.8000000000002</v>
      </c>
      <c r="X94" s="45">
        <v>4703.5199999999995</v>
      </c>
      <c r="Y94" s="45">
        <v>4703.5199999999995</v>
      </c>
      <c r="Z94" s="45">
        <v>4384.7039999999997</v>
      </c>
    </row>
    <row r="95" spans="1:26" x14ac:dyDescent="0.25">
      <c r="A95" s="41"/>
      <c r="B95" s="49" t="s">
        <v>331</v>
      </c>
      <c r="C95" s="43"/>
      <c r="D95" s="44">
        <v>2942.4</v>
      </c>
      <c r="E95" s="123"/>
      <c r="F95" s="124"/>
      <c r="G95" s="45">
        <f>140.99*8</f>
        <v>1127.92</v>
      </c>
      <c r="H95" s="45">
        <f>68.7786*8</f>
        <v>550.22879999999998</v>
      </c>
      <c r="I95" s="45">
        <f>67.43*8</f>
        <v>539.44000000000005</v>
      </c>
      <c r="J95" s="45">
        <f>67.43*8</f>
        <v>539.44000000000005</v>
      </c>
      <c r="K95" s="45">
        <f>67.43*8</f>
        <v>539.44000000000005</v>
      </c>
      <c r="L95" s="45">
        <v>0</v>
      </c>
      <c r="M95" s="45">
        <v>0</v>
      </c>
      <c r="N95" s="45">
        <v>0</v>
      </c>
      <c r="O95" s="45">
        <v>0</v>
      </c>
      <c r="P95" s="45">
        <v>0</v>
      </c>
      <c r="Q95" s="45">
        <v>0</v>
      </c>
      <c r="R95" s="45">
        <f>367.8*8</f>
        <v>2942.4</v>
      </c>
      <c r="S95" s="45">
        <f>551.7*8</f>
        <v>4413.6000000000004</v>
      </c>
      <c r="T95" s="45">
        <f>530.4902*8</f>
        <v>4243.9215999999997</v>
      </c>
      <c r="U95" s="45">
        <f>525.1571*8</f>
        <v>4201.2568000000001</v>
      </c>
      <c r="V95" s="45">
        <f>503.9473*8</f>
        <v>4031.5783999999999</v>
      </c>
      <c r="W95" s="45">
        <f>202.29*8</f>
        <v>1618.32</v>
      </c>
      <c r="X95" s="45">
        <f>439.521*8</f>
        <v>3516.1680000000001</v>
      </c>
      <c r="Y95" s="45">
        <f>439.521*8</f>
        <v>3516.1680000000001</v>
      </c>
      <c r="Z95" s="45">
        <f>409.7292*8</f>
        <v>3277.8335999999999</v>
      </c>
    </row>
    <row r="96" spans="1:26" x14ac:dyDescent="0.25">
      <c r="A96" s="41"/>
      <c r="B96" s="49" t="s">
        <v>332</v>
      </c>
      <c r="C96" s="43"/>
      <c r="D96" s="44">
        <v>484.2</v>
      </c>
      <c r="E96" s="123"/>
      <c r="F96" s="124"/>
      <c r="G96" s="45">
        <v>185.61</v>
      </c>
      <c r="H96" s="45">
        <v>90.545400000000001</v>
      </c>
      <c r="I96" s="45">
        <v>88.77</v>
      </c>
      <c r="J96" s="45">
        <v>88.77</v>
      </c>
      <c r="K96" s="45">
        <v>88.77</v>
      </c>
      <c r="L96" s="45">
        <v>0</v>
      </c>
      <c r="M96" s="45">
        <v>0</v>
      </c>
      <c r="N96" s="45">
        <v>0</v>
      </c>
      <c r="O96" s="45">
        <v>0</v>
      </c>
      <c r="P96" s="45">
        <v>0</v>
      </c>
      <c r="Q96" s="45">
        <v>0</v>
      </c>
      <c r="R96" s="45">
        <v>484.2</v>
      </c>
      <c r="S96" s="45">
        <v>726.30000000000007</v>
      </c>
      <c r="T96" s="45">
        <v>698.37779999999998</v>
      </c>
      <c r="U96" s="45">
        <v>691.3569</v>
      </c>
      <c r="V96" s="45">
        <v>663.43470000000002</v>
      </c>
      <c r="W96" s="45">
        <v>266.31</v>
      </c>
      <c r="X96" s="45">
        <v>578.61900000000003</v>
      </c>
      <c r="Y96" s="45">
        <v>578.61900000000003</v>
      </c>
      <c r="Z96" s="45">
        <v>539.39880000000005</v>
      </c>
    </row>
    <row r="97" spans="1:26" x14ac:dyDescent="0.25">
      <c r="A97" s="41"/>
      <c r="B97" s="49" t="s">
        <v>333</v>
      </c>
      <c r="C97" s="43"/>
      <c r="D97" s="44">
        <v>223.79999999999998</v>
      </c>
      <c r="E97" s="123"/>
      <c r="F97" s="124"/>
      <c r="G97" s="45">
        <v>85.79</v>
      </c>
      <c r="H97" s="45">
        <v>41.8506</v>
      </c>
      <c r="I97" s="45">
        <v>41.03</v>
      </c>
      <c r="J97" s="45">
        <v>41.03</v>
      </c>
      <c r="K97" s="45">
        <v>41.03</v>
      </c>
      <c r="L97" s="45">
        <v>0</v>
      </c>
      <c r="M97" s="45">
        <v>0</v>
      </c>
      <c r="N97" s="45">
        <v>0</v>
      </c>
      <c r="O97" s="45">
        <v>0</v>
      </c>
      <c r="P97" s="45">
        <v>0</v>
      </c>
      <c r="Q97" s="45">
        <v>0</v>
      </c>
      <c r="R97" s="45">
        <v>223.79999999999998</v>
      </c>
      <c r="S97" s="45">
        <v>335.7</v>
      </c>
      <c r="T97" s="45">
        <v>322.79419999999999</v>
      </c>
      <c r="U97" s="45">
        <v>319.54910000000001</v>
      </c>
      <c r="V97" s="45">
        <v>306.64330000000001</v>
      </c>
      <c r="W97" s="45">
        <v>123.09</v>
      </c>
      <c r="X97" s="45">
        <v>267.44099999999997</v>
      </c>
      <c r="Y97" s="45">
        <v>267.44099999999997</v>
      </c>
      <c r="Z97" s="45">
        <v>249.31319999999999</v>
      </c>
    </row>
    <row r="98" spans="1:26" x14ac:dyDescent="0.25">
      <c r="A98" s="41"/>
      <c r="B98" s="49" t="s">
        <v>333</v>
      </c>
      <c r="C98" s="43"/>
      <c r="D98" s="44">
        <v>369.59999999999997</v>
      </c>
      <c r="E98" s="123"/>
      <c r="F98" s="124"/>
      <c r="G98" s="45">
        <v>141.68</v>
      </c>
      <c r="H98" s="45">
        <v>69.115200000000002</v>
      </c>
      <c r="I98" s="45">
        <v>67.760000000000005</v>
      </c>
      <c r="J98" s="45">
        <v>67.760000000000005</v>
      </c>
      <c r="K98" s="45">
        <v>67.760000000000005</v>
      </c>
      <c r="L98" s="45">
        <v>0</v>
      </c>
      <c r="M98" s="45">
        <v>0</v>
      </c>
      <c r="N98" s="45">
        <v>0</v>
      </c>
      <c r="O98" s="45">
        <v>0</v>
      </c>
      <c r="P98" s="45">
        <v>0</v>
      </c>
      <c r="Q98" s="45">
        <v>0</v>
      </c>
      <c r="R98" s="45">
        <v>369.59999999999997</v>
      </c>
      <c r="S98" s="45">
        <v>554.4</v>
      </c>
      <c r="T98" s="45">
        <v>533.08639999999991</v>
      </c>
      <c r="U98" s="45">
        <v>527.72720000000004</v>
      </c>
      <c r="V98" s="45">
        <v>506.41360000000003</v>
      </c>
      <c r="W98" s="45">
        <v>203.28</v>
      </c>
      <c r="X98" s="45">
        <v>441.67199999999997</v>
      </c>
      <c r="Y98" s="45">
        <v>441.67199999999997</v>
      </c>
      <c r="Z98" s="45">
        <v>411.73439999999999</v>
      </c>
    </row>
    <row r="99" spans="1:26" x14ac:dyDescent="0.25">
      <c r="A99" s="41"/>
      <c r="B99" s="49" t="s">
        <v>334</v>
      </c>
      <c r="C99" s="43">
        <v>88302</v>
      </c>
      <c r="D99" s="44">
        <v>48.6</v>
      </c>
      <c r="E99" s="123"/>
      <c r="F99" s="124"/>
      <c r="G99" s="45">
        <v>18.630000000000003</v>
      </c>
      <c r="H99" s="45">
        <v>9.0882000000000005</v>
      </c>
      <c r="I99" s="45">
        <v>8.91</v>
      </c>
      <c r="J99" s="45">
        <v>25.77</v>
      </c>
      <c r="K99" s="45">
        <v>8.91</v>
      </c>
      <c r="L99" s="45">
        <v>22.974437999999999</v>
      </c>
      <c r="M99" s="45">
        <v>22.974437999999999</v>
      </c>
      <c r="N99" s="45">
        <v>22.974437999999999</v>
      </c>
      <c r="O99" s="45">
        <v>22.974437999999999</v>
      </c>
      <c r="P99" s="45">
        <v>22.974437999999999</v>
      </c>
      <c r="Q99" s="45">
        <v>22.974437999999999</v>
      </c>
      <c r="R99" s="45">
        <v>48.6</v>
      </c>
      <c r="S99" s="45">
        <v>72.900000000000006</v>
      </c>
      <c r="T99" s="45">
        <v>25.77</v>
      </c>
      <c r="U99" s="45">
        <v>25.77</v>
      </c>
      <c r="V99" s="45">
        <v>25.77</v>
      </c>
      <c r="W99" s="45">
        <v>25.77</v>
      </c>
      <c r="X99" s="45">
        <v>58.076999999999998</v>
      </c>
      <c r="Y99" s="45">
        <v>58.076999999999998</v>
      </c>
      <c r="Z99" s="45">
        <v>54.1404</v>
      </c>
    </row>
    <row r="100" spans="1:26" x14ac:dyDescent="0.25">
      <c r="A100" s="41"/>
      <c r="B100" s="49" t="s">
        <v>335</v>
      </c>
      <c r="C100" s="43" t="s">
        <v>346</v>
      </c>
      <c r="D100" s="44">
        <v>249.6</v>
      </c>
      <c r="E100" s="123"/>
      <c r="F100" s="124"/>
      <c r="G100" s="45">
        <v>95.68</v>
      </c>
      <c r="H100" s="45">
        <v>46.675199999999997</v>
      </c>
      <c r="I100" s="45">
        <v>45.76</v>
      </c>
      <c r="J100" s="45">
        <v>45.76</v>
      </c>
      <c r="K100" s="45">
        <v>45.76</v>
      </c>
      <c r="L100" s="45">
        <v>0</v>
      </c>
      <c r="M100" s="45">
        <v>0</v>
      </c>
      <c r="N100" s="45">
        <v>0</v>
      </c>
      <c r="O100" s="45">
        <v>0</v>
      </c>
      <c r="P100" s="45">
        <v>0</v>
      </c>
      <c r="Q100" s="45">
        <v>0</v>
      </c>
      <c r="R100" s="45">
        <v>249.6</v>
      </c>
      <c r="S100" s="45">
        <v>374.40000000000003</v>
      </c>
      <c r="T100" s="45">
        <v>360.00639999999999</v>
      </c>
      <c r="U100" s="45">
        <v>356.38720000000001</v>
      </c>
      <c r="V100" s="45">
        <v>341.99360000000001</v>
      </c>
      <c r="W100" s="45">
        <v>137.28</v>
      </c>
      <c r="X100" s="45">
        <v>298.27199999999999</v>
      </c>
      <c r="Y100" s="45">
        <v>298.27199999999999</v>
      </c>
      <c r="Z100" s="45">
        <v>278.05439999999999</v>
      </c>
    </row>
    <row r="101" spans="1:26" x14ac:dyDescent="0.25">
      <c r="A101" s="41"/>
      <c r="B101" s="49" t="s">
        <v>335</v>
      </c>
      <c r="C101" s="43"/>
      <c r="D101" s="44">
        <v>90</v>
      </c>
      <c r="E101" s="123"/>
      <c r="F101" s="124"/>
      <c r="G101" s="45">
        <v>34.5</v>
      </c>
      <c r="H101" s="45">
        <v>16.830000000000002</v>
      </c>
      <c r="I101" s="45">
        <v>16.5</v>
      </c>
      <c r="J101" s="45">
        <v>16.5</v>
      </c>
      <c r="K101" s="45">
        <v>16.5</v>
      </c>
      <c r="L101" s="45">
        <v>0</v>
      </c>
      <c r="M101" s="45">
        <v>0</v>
      </c>
      <c r="N101" s="45">
        <v>0</v>
      </c>
      <c r="O101" s="45">
        <v>0</v>
      </c>
      <c r="P101" s="45">
        <v>0</v>
      </c>
      <c r="Q101" s="45">
        <v>0</v>
      </c>
      <c r="R101" s="45">
        <v>90</v>
      </c>
      <c r="S101" s="45">
        <v>135</v>
      </c>
      <c r="T101" s="45">
        <v>129.81</v>
      </c>
      <c r="U101" s="45">
        <v>128.505</v>
      </c>
      <c r="V101" s="45">
        <v>123.31500000000001</v>
      </c>
      <c r="W101" s="45">
        <v>49.5</v>
      </c>
      <c r="X101" s="45">
        <v>107.55</v>
      </c>
      <c r="Y101" s="45">
        <v>107.55</v>
      </c>
      <c r="Z101" s="45">
        <v>100.26</v>
      </c>
    </row>
    <row r="102" spans="1:26" x14ac:dyDescent="0.25">
      <c r="A102" s="41"/>
      <c r="B102" s="49" t="s">
        <v>335</v>
      </c>
      <c r="C102" s="43"/>
      <c r="D102" s="44">
        <v>5.3999999999999995</v>
      </c>
      <c r="E102" s="123"/>
      <c r="F102" s="124"/>
      <c r="G102" s="45">
        <v>2.0700000000000003</v>
      </c>
      <c r="H102" s="45">
        <v>1.0098</v>
      </c>
      <c r="I102" s="45">
        <v>0.99</v>
      </c>
      <c r="J102" s="45">
        <v>0.99</v>
      </c>
      <c r="K102" s="45">
        <v>0.99</v>
      </c>
      <c r="L102" s="45">
        <v>0</v>
      </c>
      <c r="M102" s="45">
        <v>0</v>
      </c>
      <c r="N102" s="45">
        <v>0</v>
      </c>
      <c r="O102" s="45">
        <v>0</v>
      </c>
      <c r="P102" s="45">
        <v>0</v>
      </c>
      <c r="Q102" s="45">
        <v>0</v>
      </c>
      <c r="R102" s="45">
        <v>5.3999999999999995</v>
      </c>
      <c r="S102" s="45">
        <v>8.1</v>
      </c>
      <c r="T102" s="45">
        <v>7.7885999999999997</v>
      </c>
      <c r="U102" s="45">
        <v>7.7103000000000002</v>
      </c>
      <c r="V102" s="45">
        <v>7.3989000000000003</v>
      </c>
      <c r="W102" s="45">
        <v>2.97</v>
      </c>
      <c r="X102" s="45">
        <v>6.4529999999999994</v>
      </c>
      <c r="Y102" s="45">
        <v>6.4529999999999994</v>
      </c>
      <c r="Z102" s="45">
        <v>6.0156000000000001</v>
      </c>
    </row>
    <row r="103" spans="1:26" x14ac:dyDescent="0.25">
      <c r="A103" s="41"/>
      <c r="B103" s="49" t="s">
        <v>335</v>
      </c>
      <c r="C103" s="43"/>
      <c r="D103" s="44">
        <v>16.8</v>
      </c>
      <c r="E103" s="123"/>
      <c r="F103" s="124"/>
      <c r="G103" s="45">
        <v>6.44</v>
      </c>
      <c r="H103" s="45">
        <v>3.1415999999999999</v>
      </c>
      <c r="I103" s="45">
        <v>3.08</v>
      </c>
      <c r="J103" s="45">
        <v>3.08</v>
      </c>
      <c r="K103" s="45">
        <v>3.08</v>
      </c>
      <c r="L103" s="45">
        <v>0</v>
      </c>
      <c r="M103" s="45">
        <v>0</v>
      </c>
      <c r="N103" s="45">
        <v>0</v>
      </c>
      <c r="O103" s="45">
        <v>0</v>
      </c>
      <c r="P103" s="45">
        <v>0</v>
      </c>
      <c r="Q103" s="45">
        <v>0</v>
      </c>
      <c r="R103" s="45">
        <v>16.8</v>
      </c>
      <c r="S103" s="45">
        <v>25.2</v>
      </c>
      <c r="T103" s="45">
        <v>24.231199999999998</v>
      </c>
      <c r="U103" s="45">
        <v>23.9876</v>
      </c>
      <c r="V103" s="45">
        <v>23.018800000000002</v>
      </c>
      <c r="W103" s="45">
        <v>9.24</v>
      </c>
      <c r="X103" s="45">
        <v>20.076000000000001</v>
      </c>
      <c r="Y103" s="45">
        <v>20.076000000000001</v>
      </c>
      <c r="Z103" s="45">
        <v>18.715199999999999</v>
      </c>
    </row>
    <row r="104" spans="1:26" x14ac:dyDescent="0.25">
      <c r="A104" s="41"/>
      <c r="B104" s="49" t="s">
        <v>335</v>
      </c>
      <c r="C104" s="43"/>
      <c r="D104" s="44">
        <v>2.4</v>
      </c>
      <c r="E104" s="123"/>
      <c r="F104" s="124"/>
      <c r="G104" s="45">
        <v>0.92</v>
      </c>
      <c r="H104" s="45">
        <v>0.44880000000000003</v>
      </c>
      <c r="I104" s="45">
        <v>0.44</v>
      </c>
      <c r="J104" s="45">
        <v>0.44</v>
      </c>
      <c r="K104" s="45">
        <v>0.44</v>
      </c>
      <c r="L104" s="45">
        <v>0</v>
      </c>
      <c r="M104" s="45">
        <v>0</v>
      </c>
      <c r="N104" s="45">
        <v>0</v>
      </c>
      <c r="O104" s="45">
        <v>0</v>
      </c>
      <c r="P104" s="45">
        <v>0</v>
      </c>
      <c r="Q104" s="45">
        <v>0</v>
      </c>
      <c r="R104" s="45">
        <v>2.4</v>
      </c>
      <c r="S104" s="45">
        <v>3.6</v>
      </c>
      <c r="T104" s="45">
        <v>3.4615999999999998</v>
      </c>
      <c r="U104" s="45">
        <v>3.4268000000000001</v>
      </c>
      <c r="V104" s="45">
        <v>3.2884000000000002</v>
      </c>
      <c r="W104" s="45">
        <v>1.32</v>
      </c>
      <c r="X104" s="45">
        <v>2.8679999999999999</v>
      </c>
      <c r="Y104" s="45">
        <v>2.8679999999999999</v>
      </c>
      <c r="Z104" s="45">
        <v>2.6736</v>
      </c>
    </row>
    <row r="105" spans="1:26" x14ac:dyDescent="0.25">
      <c r="A105" s="41"/>
      <c r="B105" s="49" t="s">
        <v>335</v>
      </c>
      <c r="C105" s="43"/>
      <c r="D105" s="44">
        <v>3</v>
      </c>
      <c r="E105" s="123"/>
      <c r="F105" s="124"/>
      <c r="G105" s="45">
        <v>1.1500000000000001</v>
      </c>
      <c r="H105" s="45">
        <v>0.56100000000000005</v>
      </c>
      <c r="I105" s="45">
        <v>0.55000000000000004</v>
      </c>
      <c r="J105" s="45">
        <v>0.55000000000000004</v>
      </c>
      <c r="K105" s="45">
        <v>0.55000000000000004</v>
      </c>
      <c r="L105" s="45">
        <v>0</v>
      </c>
      <c r="M105" s="45">
        <v>0</v>
      </c>
      <c r="N105" s="45">
        <v>0</v>
      </c>
      <c r="O105" s="45">
        <v>0</v>
      </c>
      <c r="P105" s="45">
        <v>0</v>
      </c>
      <c r="Q105" s="45">
        <v>0</v>
      </c>
      <c r="R105" s="45">
        <v>3</v>
      </c>
      <c r="S105" s="45">
        <v>4.5</v>
      </c>
      <c r="T105" s="45">
        <v>4.327</v>
      </c>
      <c r="U105" s="45">
        <v>4.2835000000000001</v>
      </c>
      <c r="V105" s="45">
        <v>4.1105</v>
      </c>
      <c r="W105" s="45">
        <v>1.6500000000000001</v>
      </c>
      <c r="X105" s="45">
        <v>3.585</v>
      </c>
      <c r="Y105" s="45">
        <v>3.585</v>
      </c>
      <c r="Z105" s="45">
        <v>3.3420000000000001</v>
      </c>
    </row>
    <row r="106" spans="1:26" x14ac:dyDescent="0.25">
      <c r="A106" s="41"/>
      <c r="B106" s="49" t="s">
        <v>336</v>
      </c>
      <c r="C106" s="111" t="s">
        <v>347</v>
      </c>
      <c r="D106" s="44">
        <v>5.0999999999999996</v>
      </c>
      <c r="E106" s="123"/>
      <c r="F106" s="124"/>
      <c r="G106" s="45">
        <v>1.9550000000000001</v>
      </c>
      <c r="H106" s="45">
        <v>0.9537000000000001</v>
      </c>
      <c r="I106" s="45">
        <v>0.93500000000000005</v>
      </c>
      <c r="J106" s="45">
        <v>0.93500000000000005</v>
      </c>
      <c r="K106" s="45">
        <v>0.93500000000000005</v>
      </c>
      <c r="L106" s="45">
        <v>0</v>
      </c>
      <c r="M106" s="45">
        <v>0</v>
      </c>
      <c r="N106" s="45">
        <v>0</v>
      </c>
      <c r="O106" s="45">
        <v>0</v>
      </c>
      <c r="P106" s="45">
        <v>0</v>
      </c>
      <c r="Q106" s="45">
        <v>0</v>
      </c>
      <c r="R106" s="45">
        <v>5.0999999999999996</v>
      </c>
      <c r="S106" s="45">
        <v>7.65</v>
      </c>
      <c r="T106" s="45">
        <v>7.3558999999999992</v>
      </c>
      <c r="U106" s="45">
        <v>7.2819500000000001</v>
      </c>
      <c r="V106" s="45">
        <v>6.9878500000000008</v>
      </c>
      <c r="W106" s="45">
        <v>2.8050000000000002</v>
      </c>
      <c r="X106" s="45">
        <v>6.0945</v>
      </c>
      <c r="Y106" s="45">
        <v>6.0945</v>
      </c>
      <c r="Z106" s="45">
        <v>5.6814</v>
      </c>
    </row>
    <row r="107" spans="1:26" x14ac:dyDescent="0.25">
      <c r="A107" s="41"/>
      <c r="B107" s="49" t="s">
        <v>336</v>
      </c>
      <c r="C107" s="111"/>
      <c r="D107" s="44">
        <v>5.0999999999999996</v>
      </c>
      <c r="E107" s="123"/>
      <c r="F107" s="124"/>
      <c r="G107" s="45">
        <v>1.9550000000000001</v>
      </c>
      <c r="H107" s="45">
        <v>0.9537000000000001</v>
      </c>
      <c r="I107" s="45">
        <v>0.93500000000000005</v>
      </c>
      <c r="J107" s="45">
        <v>0.93500000000000005</v>
      </c>
      <c r="K107" s="45">
        <v>0.93500000000000005</v>
      </c>
      <c r="L107" s="45">
        <v>0</v>
      </c>
      <c r="M107" s="45">
        <v>0</v>
      </c>
      <c r="N107" s="45">
        <v>0</v>
      </c>
      <c r="O107" s="45">
        <v>0</v>
      </c>
      <c r="P107" s="45">
        <v>0</v>
      </c>
      <c r="Q107" s="45">
        <v>0</v>
      </c>
      <c r="R107" s="45">
        <v>5.0999999999999996</v>
      </c>
      <c r="S107" s="45">
        <v>7.65</v>
      </c>
      <c r="T107" s="45">
        <v>7.3558999999999992</v>
      </c>
      <c r="U107" s="45">
        <v>7.2819500000000001</v>
      </c>
      <c r="V107" s="45">
        <v>6.9878500000000008</v>
      </c>
      <c r="W107" s="45">
        <v>2.8050000000000002</v>
      </c>
      <c r="X107" s="45">
        <v>6.0945</v>
      </c>
      <c r="Y107" s="45">
        <v>6.0945</v>
      </c>
      <c r="Z107" s="45">
        <v>5.6814</v>
      </c>
    </row>
    <row r="108" spans="1:26" x14ac:dyDescent="0.25">
      <c r="A108" s="41"/>
      <c r="B108" s="49" t="s">
        <v>336</v>
      </c>
      <c r="C108" s="111"/>
      <c r="D108" s="44">
        <v>5.0999999999999996</v>
      </c>
      <c r="E108" s="123"/>
      <c r="F108" s="124"/>
      <c r="G108" s="45">
        <v>1.9550000000000001</v>
      </c>
      <c r="H108" s="45">
        <v>0.9537000000000001</v>
      </c>
      <c r="I108" s="45">
        <v>0.93500000000000005</v>
      </c>
      <c r="J108" s="45">
        <v>0.93500000000000005</v>
      </c>
      <c r="K108" s="45">
        <v>0.93500000000000005</v>
      </c>
      <c r="L108" s="45">
        <v>0</v>
      </c>
      <c r="M108" s="45">
        <v>0</v>
      </c>
      <c r="N108" s="45">
        <v>0</v>
      </c>
      <c r="O108" s="45">
        <v>0</v>
      </c>
      <c r="P108" s="45">
        <v>0</v>
      </c>
      <c r="Q108" s="45">
        <v>0</v>
      </c>
      <c r="R108" s="45">
        <v>5.0999999999999996</v>
      </c>
      <c r="S108" s="45">
        <v>7.65</v>
      </c>
      <c r="T108" s="45">
        <v>7.3558999999999992</v>
      </c>
      <c r="U108" s="45">
        <v>7.2819500000000001</v>
      </c>
      <c r="V108" s="45">
        <v>6.9878500000000008</v>
      </c>
      <c r="W108" s="45">
        <v>2.8050000000000002</v>
      </c>
      <c r="X108" s="45">
        <v>6.0945</v>
      </c>
      <c r="Y108" s="45">
        <v>6.0945</v>
      </c>
      <c r="Z108" s="45">
        <v>5.6814</v>
      </c>
    </row>
    <row r="109" spans="1:26" x14ac:dyDescent="0.25">
      <c r="A109" s="41"/>
      <c r="B109" s="49" t="s">
        <v>336</v>
      </c>
      <c r="C109" s="111"/>
      <c r="D109" s="44">
        <v>5.0999999999999996</v>
      </c>
      <c r="E109" s="123"/>
      <c r="F109" s="124"/>
      <c r="G109" s="45">
        <v>1.9550000000000001</v>
      </c>
      <c r="H109" s="45">
        <v>0.9537000000000001</v>
      </c>
      <c r="I109" s="45">
        <v>0.93500000000000005</v>
      </c>
      <c r="J109" s="45">
        <v>0.93500000000000005</v>
      </c>
      <c r="K109" s="45">
        <v>0.93500000000000005</v>
      </c>
      <c r="L109" s="45">
        <v>0</v>
      </c>
      <c r="M109" s="45">
        <v>0</v>
      </c>
      <c r="N109" s="45">
        <v>0</v>
      </c>
      <c r="O109" s="45">
        <v>0</v>
      </c>
      <c r="P109" s="45">
        <v>0</v>
      </c>
      <c r="Q109" s="45">
        <v>0</v>
      </c>
      <c r="R109" s="45">
        <v>5.0999999999999996</v>
      </c>
      <c r="S109" s="45">
        <v>7.65</v>
      </c>
      <c r="T109" s="45">
        <v>7.3558999999999992</v>
      </c>
      <c r="U109" s="45">
        <v>7.2819500000000001</v>
      </c>
      <c r="V109" s="45">
        <v>6.9878500000000008</v>
      </c>
      <c r="W109" s="45">
        <v>2.8050000000000002</v>
      </c>
      <c r="X109" s="45">
        <v>6.0945</v>
      </c>
      <c r="Y109" s="45">
        <v>6.0945</v>
      </c>
      <c r="Z109" s="45">
        <v>5.6814</v>
      </c>
    </row>
    <row r="110" spans="1:26" x14ac:dyDescent="0.25">
      <c r="A110" s="41"/>
      <c r="B110" s="49" t="s">
        <v>336</v>
      </c>
      <c r="C110" s="111"/>
      <c r="D110" s="44">
        <v>5.0999999999999996</v>
      </c>
      <c r="E110" s="123"/>
      <c r="F110" s="124"/>
      <c r="G110" s="45">
        <v>1.9550000000000001</v>
      </c>
      <c r="H110" s="45">
        <v>0.9537000000000001</v>
      </c>
      <c r="I110" s="45">
        <v>0.93500000000000005</v>
      </c>
      <c r="J110" s="45">
        <v>0.93500000000000005</v>
      </c>
      <c r="K110" s="45">
        <v>0.93500000000000005</v>
      </c>
      <c r="L110" s="45">
        <v>0</v>
      </c>
      <c r="M110" s="45">
        <v>0</v>
      </c>
      <c r="N110" s="45">
        <v>0</v>
      </c>
      <c r="O110" s="45">
        <v>0</v>
      </c>
      <c r="P110" s="45">
        <v>0</v>
      </c>
      <c r="Q110" s="45">
        <v>0</v>
      </c>
      <c r="R110" s="45">
        <v>5.0999999999999996</v>
      </c>
      <c r="S110" s="45">
        <v>7.65</v>
      </c>
      <c r="T110" s="45">
        <v>7.3558999999999992</v>
      </c>
      <c r="U110" s="45">
        <v>7.2819500000000001</v>
      </c>
      <c r="V110" s="45">
        <v>6.9878500000000008</v>
      </c>
      <c r="W110" s="45">
        <v>2.8050000000000002</v>
      </c>
      <c r="X110" s="45">
        <v>6.0945</v>
      </c>
      <c r="Y110" s="45">
        <v>6.0945</v>
      </c>
      <c r="Z110" s="45">
        <v>5.6814</v>
      </c>
    </row>
    <row r="111" spans="1:26" x14ac:dyDescent="0.25">
      <c r="A111" s="41"/>
      <c r="B111" s="49" t="s">
        <v>336</v>
      </c>
      <c r="C111" s="111"/>
      <c r="D111" s="44">
        <v>5.0999999999999996</v>
      </c>
      <c r="E111" s="123"/>
      <c r="F111" s="124"/>
      <c r="G111" s="45">
        <v>1.9550000000000001</v>
      </c>
      <c r="H111" s="45">
        <v>0.9537000000000001</v>
      </c>
      <c r="I111" s="45">
        <v>0.93500000000000005</v>
      </c>
      <c r="J111" s="45">
        <v>0.93500000000000005</v>
      </c>
      <c r="K111" s="45">
        <v>0.93500000000000005</v>
      </c>
      <c r="L111" s="45">
        <v>0</v>
      </c>
      <c r="M111" s="45">
        <v>0</v>
      </c>
      <c r="N111" s="45">
        <v>0</v>
      </c>
      <c r="O111" s="45">
        <v>0</v>
      </c>
      <c r="P111" s="45">
        <v>0</v>
      </c>
      <c r="Q111" s="45">
        <v>0</v>
      </c>
      <c r="R111" s="45">
        <v>5.0999999999999996</v>
      </c>
      <c r="S111" s="45">
        <v>7.65</v>
      </c>
      <c r="T111" s="45">
        <v>7.3558999999999992</v>
      </c>
      <c r="U111" s="45">
        <v>7.2819500000000001</v>
      </c>
      <c r="V111" s="45">
        <v>6.9878500000000008</v>
      </c>
      <c r="W111" s="45">
        <v>2.8050000000000002</v>
      </c>
      <c r="X111" s="45">
        <v>6.0945</v>
      </c>
      <c r="Y111" s="45">
        <v>6.0945</v>
      </c>
      <c r="Z111" s="45">
        <v>5.6814</v>
      </c>
    </row>
    <row r="112" spans="1:26" x14ac:dyDescent="0.25">
      <c r="A112" s="41"/>
      <c r="B112" s="49" t="s">
        <v>336</v>
      </c>
      <c r="C112" s="111"/>
      <c r="D112" s="44">
        <v>5.0999999999999996</v>
      </c>
      <c r="E112" s="123"/>
      <c r="F112" s="124"/>
      <c r="G112" s="45">
        <v>1.9550000000000001</v>
      </c>
      <c r="H112" s="45">
        <v>0.9537000000000001</v>
      </c>
      <c r="I112" s="45">
        <v>0.93500000000000005</v>
      </c>
      <c r="J112" s="45">
        <v>0.93500000000000005</v>
      </c>
      <c r="K112" s="45">
        <v>0.93500000000000005</v>
      </c>
      <c r="L112" s="45">
        <v>0</v>
      </c>
      <c r="M112" s="45">
        <v>0</v>
      </c>
      <c r="N112" s="45">
        <v>0</v>
      </c>
      <c r="O112" s="45">
        <v>0</v>
      </c>
      <c r="P112" s="45">
        <v>0</v>
      </c>
      <c r="Q112" s="45">
        <v>0</v>
      </c>
      <c r="R112" s="45">
        <v>5.0999999999999996</v>
      </c>
      <c r="S112" s="45">
        <v>7.65</v>
      </c>
      <c r="T112" s="45">
        <v>7.3558999999999992</v>
      </c>
      <c r="U112" s="45">
        <v>7.2819500000000001</v>
      </c>
      <c r="V112" s="45">
        <v>6.9878500000000008</v>
      </c>
      <c r="W112" s="45">
        <v>2.8050000000000002</v>
      </c>
      <c r="X112" s="45">
        <v>6.0945</v>
      </c>
      <c r="Y112" s="45">
        <v>6.0945</v>
      </c>
      <c r="Z112" s="45">
        <v>5.6814</v>
      </c>
    </row>
    <row r="113" spans="1:26" x14ac:dyDescent="0.25">
      <c r="A113" s="41"/>
      <c r="B113" s="49" t="s">
        <v>336</v>
      </c>
      <c r="C113" s="111"/>
      <c r="D113" s="44">
        <v>5.0999999999999996</v>
      </c>
      <c r="E113" s="123"/>
      <c r="F113" s="124"/>
      <c r="G113" s="45">
        <v>1.9550000000000001</v>
      </c>
      <c r="H113" s="45">
        <v>0.9537000000000001</v>
      </c>
      <c r="I113" s="45">
        <v>0.93500000000000005</v>
      </c>
      <c r="J113" s="45">
        <v>0.93500000000000005</v>
      </c>
      <c r="K113" s="45">
        <v>0.93500000000000005</v>
      </c>
      <c r="L113" s="45">
        <v>0</v>
      </c>
      <c r="M113" s="45">
        <v>0</v>
      </c>
      <c r="N113" s="45">
        <v>0</v>
      </c>
      <c r="O113" s="45">
        <v>0</v>
      </c>
      <c r="P113" s="45">
        <v>0</v>
      </c>
      <c r="Q113" s="45">
        <v>0</v>
      </c>
      <c r="R113" s="45">
        <v>5.0999999999999996</v>
      </c>
      <c r="S113" s="45">
        <v>7.65</v>
      </c>
      <c r="T113" s="45">
        <v>7.3558999999999992</v>
      </c>
      <c r="U113" s="45">
        <v>7.2819500000000001</v>
      </c>
      <c r="V113" s="45">
        <v>6.9878500000000008</v>
      </c>
      <c r="W113" s="45">
        <v>2.8050000000000002</v>
      </c>
      <c r="X113" s="45">
        <v>6.0945</v>
      </c>
      <c r="Y113" s="45">
        <v>6.0945</v>
      </c>
      <c r="Z113" s="45">
        <v>5.6814</v>
      </c>
    </row>
    <row r="114" spans="1:26" x14ac:dyDescent="0.25">
      <c r="A114" s="41"/>
      <c r="B114" s="49" t="s">
        <v>336</v>
      </c>
      <c r="C114" s="111" t="s">
        <v>348</v>
      </c>
      <c r="D114" s="44">
        <v>5.0999999999999996</v>
      </c>
      <c r="E114" s="123"/>
      <c r="F114" s="124"/>
      <c r="G114" s="45">
        <v>1.9550000000000001</v>
      </c>
      <c r="H114" s="45">
        <v>0.9537000000000001</v>
      </c>
      <c r="I114" s="45">
        <v>0.93500000000000005</v>
      </c>
      <c r="J114" s="45">
        <v>0.93500000000000005</v>
      </c>
      <c r="K114" s="45">
        <v>0.93500000000000005</v>
      </c>
      <c r="L114" s="45">
        <v>0</v>
      </c>
      <c r="M114" s="45">
        <v>0</v>
      </c>
      <c r="N114" s="45">
        <v>0</v>
      </c>
      <c r="O114" s="45">
        <v>0</v>
      </c>
      <c r="P114" s="45">
        <v>0</v>
      </c>
      <c r="Q114" s="45">
        <v>0</v>
      </c>
      <c r="R114" s="45">
        <v>5.0999999999999996</v>
      </c>
      <c r="S114" s="45">
        <v>7.65</v>
      </c>
      <c r="T114" s="45">
        <v>7.3558999999999992</v>
      </c>
      <c r="U114" s="45">
        <v>7.2819500000000001</v>
      </c>
      <c r="V114" s="45">
        <v>6.9878500000000008</v>
      </c>
      <c r="W114" s="45">
        <v>2.8050000000000002</v>
      </c>
      <c r="X114" s="45">
        <v>6.0945</v>
      </c>
      <c r="Y114" s="45">
        <v>6.0945</v>
      </c>
      <c r="Z114" s="45">
        <v>5.6814</v>
      </c>
    </row>
    <row r="115" spans="1:26" x14ac:dyDescent="0.25">
      <c r="A115" s="41"/>
      <c r="B115" s="49" t="s">
        <v>336</v>
      </c>
      <c r="C115" s="111" t="s">
        <v>310</v>
      </c>
      <c r="D115" s="44">
        <v>5.0999999999999996</v>
      </c>
      <c r="E115" s="123"/>
      <c r="F115" s="124"/>
      <c r="G115" s="45">
        <v>1.9550000000000001</v>
      </c>
      <c r="H115" s="45">
        <v>0.9537000000000001</v>
      </c>
      <c r="I115" s="45">
        <v>0.93500000000000005</v>
      </c>
      <c r="J115" s="45">
        <v>0.93500000000000005</v>
      </c>
      <c r="K115" s="45">
        <v>0.93500000000000005</v>
      </c>
      <c r="L115" s="45">
        <v>0</v>
      </c>
      <c r="M115" s="45">
        <v>0</v>
      </c>
      <c r="N115" s="45">
        <v>0</v>
      </c>
      <c r="O115" s="45">
        <v>0</v>
      </c>
      <c r="P115" s="45">
        <v>0</v>
      </c>
      <c r="Q115" s="45">
        <v>0</v>
      </c>
      <c r="R115" s="45">
        <v>5.0999999999999996</v>
      </c>
      <c r="S115" s="45">
        <v>7.65</v>
      </c>
      <c r="T115" s="45">
        <v>7.3558999999999992</v>
      </c>
      <c r="U115" s="45">
        <v>7.2819500000000001</v>
      </c>
      <c r="V115" s="45">
        <v>6.9878500000000008</v>
      </c>
      <c r="W115" s="45">
        <v>2.8050000000000002</v>
      </c>
      <c r="X115" s="45">
        <v>6.0945</v>
      </c>
      <c r="Y115" s="45">
        <v>6.0945</v>
      </c>
      <c r="Z115" s="45">
        <v>5.6814</v>
      </c>
    </row>
    <row r="116" spans="1:26" x14ac:dyDescent="0.25">
      <c r="A116" s="41"/>
      <c r="B116" s="49" t="s">
        <v>336</v>
      </c>
      <c r="C116" s="111" t="s">
        <v>339</v>
      </c>
      <c r="D116" s="44">
        <v>5.0999999999999996</v>
      </c>
      <c r="E116" s="123"/>
      <c r="F116" s="124"/>
      <c r="G116" s="45">
        <v>1.9550000000000001</v>
      </c>
      <c r="H116" s="45">
        <v>0.9537000000000001</v>
      </c>
      <c r="I116" s="45">
        <v>0.93500000000000005</v>
      </c>
      <c r="J116" s="45">
        <v>0.93500000000000005</v>
      </c>
      <c r="K116" s="45">
        <v>0.93500000000000005</v>
      </c>
      <c r="L116" s="45">
        <v>0</v>
      </c>
      <c r="M116" s="45">
        <v>0</v>
      </c>
      <c r="N116" s="45">
        <v>0</v>
      </c>
      <c r="O116" s="45">
        <v>0</v>
      </c>
      <c r="P116" s="45">
        <v>0</v>
      </c>
      <c r="Q116" s="45">
        <v>0</v>
      </c>
      <c r="R116" s="45">
        <v>5.0999999999999996</v>
      </c>
      <c r="S116" s="45">
        <v>7.65</v>
      </c>
      <c r="T116" s="45">
        <v>7.3558999999999992</v>
      </c>
      <c r="U116" s="45">
        <v>7.2819500000000001</v>
      </c>
      <c r="V116" s="45">
        <v>6.9878500000000008</v>
      </c>
      <c r="W116" s="45">
        <v>2.8050000000000002</v>
      </c>
      <c r="X116" s="45">
        <v>6.0945</v>
      </c>
      <c r="Y116" s="45">
        <v>6.0945</v>
      </c>
      <c r="Z116" s="45">
        <v>5.6814</v>
      </c>
    </row>
    <row r="117" spans="1:26" x14ac:dyDescent="0.25">
      <c r="A117" s="41"/>
      <c r="B117" s="49" t="s">
        <v>340</v>
      </c>
      <c r="C117" s="43">
        <v>49505</v>
      </c>
      <c r="D117" s="44">
        <v>995.4</v>
      </c>
      <c r="E117" s="123"/>
      <c r="F117" s="124"/>
      <c r="G117" s="121" t="s">
        <v>432</v>
      </c>
      <c r="H117" s="121" t="s">
        <v>432</v>
      </c>
      <c r="I117" s="45">
        <v>350.04</v>
      </c>
      <c r="J117" s="121" t="s">
        <v>432</v>
      </c>
      <c r="K117" s="121" t="s">
        <v>432</v>
      </c>
      <c r="L117" s="121" t="s">
        <v>432</v>
      </c>
      <c r="M117" s="45">
        <v>489.46</v>
      </c>
      <c r="N117" s="121" t="s">
        <v>432</v>
      </c>
      <c r="O117" s="45">
        <v>489.46</v>
      </c>
      <c r="P117" s="45">
        <v>511.21</v>
      </c>
      <c r="Q117" s="45">
        <v>489.46</v>
      </c>
      <c r="R117" s="45">
        <v>350.04</v>
      </c>
      <c r="S117" s="121" t="s">
        <v>432</v>
      </c>
      <c r="T117" s="121" t="s">
        <v>432</v>
      </c>
      <c r="U117" s="121" t="s">
        <v>432</v>
      </c>
      <c r="V117" s="121" t="s">
        <v>432</v>
      </c>
      <c r="W117" s="121" t="s">
        <v>432</v>
      </c>
      <c r="X117" s="121" t="s">
        <v>432</v>
      </c>
      <c r="Y117" s="121" t="s">
        <v>432</v>
      </c>
      <c r="Z117" s="45">
        <v>817.93600000000004</v>
      </c>
    </row>
    <row r="118" spans="1:26" x14ac:dyDescent="0.25">
      <c r="A118" s="41"/>
      <c r="B118" s="49" t="s">
        <v>38</v>
      </c>
      <c r="C118" s="43"/>
      <c r="D118" s="122">
        <v>9423.3000000000029</v>
      </c>
      <c r="E118" s="45">
        <v>1545.1149999999993</v>
      </c>
      <c r="F118" s="45">
        <v>12641.849999999997</v>
      </c>
      <c r="G118" s="122">
        <f t="shared" ref="G118:Z118" si="3">SUM(G94:G117)</f>
        <v>3230.6949999999997</v>
      </c>
      <c r="H118" s="122">
        <f t="shared" si="3"/>
        <v>1576.0172999999998</v>
      </c>
      <c r="I118" s="122">
        <f t="shared" si="3"/>
        <v>1895.1549999999993</v>
      </c>
      <c r="J118" s="122">
        <f t="shared" si="3"/>
        <v>1561.9749999999992</v>
      </c>
      <c r="K118" s="122">
        <f t="shared" si="3"/>
        <v>1545.1149999999993</v>
      </c>
      <c r="L118" s="122">
        <f t="shared" si="3"/>
        <v>2390.0644380000003</v>
      </c>
      <c r="M118" s="122">
        <f t="shared" si="3"/>
        <v>2879.5244380000004</v>
      </c>
      <c r="N118" s="122">
        <f t="shared" si="3"/>
        <v>2390.0644380000003</v>
      </c>
      <c r="O118" s="122">
        <f t="shared" si="3"/>
        <v>2879.5244380000004</v>
      </c>
      <c r="P118" s="122">
        <f t="shared" si="3"/>
        <v>2901.2744380000004</v>
      </c>
      <c r="Q118" s="122">
        <f t="shared" si="3"/>
        <v>2879.5244380000004</v>
      </c>
      <c r="R118" s="122">
        <f t="shared" si="3"/>
        <v>8777.9400000000041</v>
      </c>
      <c r="S118" s="122">
        <f t="shared" si="3"/>
        <v>12641.849999999997</v>
      </c>
      <c r="T118" s="122">
        <f t="shared" si="3"/>
        <v>12111.513700000005</v>
      </c>
      <c r="U118" s="122">
        <f t="shared" si="3"/>
        <v>11990.013850000005</v>
      </c>
      <c r="V118" s="122">
        <f t="shared" si="3"/>
        <v>11506.807549999996</v>
      </c>
      <c r="W118" s="122">
        <f t="shared" si="3"/>
        <v>4634.385000000002</v>
      </c>
      <c r="X118" s="122">
        <f t="shared" si="3"/>
        <v>10071.340499999991</v>
      </c>
      <c r="Y118" s="122">
        <f t="shared" si="3"/>
        <v>10071.340499999991</v>
      </c>
      <c r="Z118" s="122">
        <f t="shared" si="3"/>
        <v>10206.616599999998</v>
      </c>
    </row>
    <row r="119" spans="1:26" x14ac:dyDescent="0.25">
      <c r="A119" s="106"/>
      <c r="B119" s="107"/>
      <c r="C119" s="108"/>
      <c r="D119" s="104"/>
      <c r="E119" s="109"/>
      <c r="F119" s="109"/>
      <c r="G119" s="109"/>
      <c r="H119" s="105"/>
      <c r="I119" s="105"/>
      <c r="J119" s="105"/>
      <c r="K119" s="105"/>
      <c r="L119" s="105"/>
      <c r="M119" s="105"/>
      <c r="N119" s="105"/>
      <c r="O119" s="105"/>
      <c r="P119" s="105"/>
      <c r="Q119" s="105"/>
      <c r="R119" s="105"/>
      <c r="S119" s="105"/>
      <c r="T119" s="105"/>
      <c r="U119" s="105"/>
      <c r="V119" s="105"/>
      <c r="W119" s="105"/>
      <c r="X119" s="105"/>
      <c r="Y119" s="105"/>
      <c r="Z119" s="105"/>
    </row>
    <row r="120" spans="1:26" x14ac:dyDescent="0.25">
      <c r="A120" s="41" t="s">
        <v>349</v>
      </c>
      <c r="C120" s="43">
        <v>55700</v>
      </c>
      <c r="D120" s="175" t="s">
        <v>408</v>
      </c>
      <c r="E120" s="176"/>
      <c r="F120" s="177"/>
      <c r="H120" s="24"/>
      <c r="I120" s="24"/>
      <c r="J120" s="24"/>
      <c r="K120" s="24"/>
      <c r="L120" s="24"/>
      <c r="M120" s="24"/>
      <c r="N120" s="24"/>
      <c r="O120" s="24"/>
      <c r="P120" s="24"/>
      <c r="Q120" s="24"/>
      <c r="R120" s="24"/>
      <c r="S120" s="24"/>
      <c r="T120" s="24"/>
      <c r="U120" s="24"/>
      <c r="V120" s="24"/>
      <c r="W120" s="24"/>
      <c r="X120" s="24"/>
      <c r="Y120" s="24"/>
      <c r="Z120" s="24"/>
    </row>
    <row r="121" spans="1:26" x14ac:dyDescent="0.25">
      <c r="A121" s="106"/>
      <c r="B121" s="107"/>
      <c r="C121" s="108"/>
      <c r="D121" s="104"/>
      <c r="E121" s="109"/>
      <c r="F121" s="109"/>
      <c r="G121" s="109"/>
      <c r="H121" s="105"/>
      <c r="I121" s="105"/>
      <c r="J121" s="105"/>
      <c r="K121" s="105"/>
      <c r="L121" s="105"/>
      <c r="M121" s="105"/>
      <c r="N121" s="105"/>
      <c r="O121" s="105"/>
      <c r="P121" s="105"/>
      <c r="Q121" s="105"/>
      <c r="R121" s="105"/>
      <c r="S121" s="105"/>
      <c r="T121" s="105"/>
      <c r="U121" s="105"/>
      <c r="V121" s="105"/>
      <c r="W121" s="105"/>
      <c r="X121" s="105"/>
      <c r="Y121" s="105"/>
      <c r="Z121" s="105"/>
    </row>
    <row r="122" spans="1:26" x14ac:dyDescent="0.25">
      <c r="A122" s="41" t="s">
        <v>350</v>
      </c>
      <c r="C122" s="43">
        <v>55866</v>
      </c>
      <c r="D122" s="175" t="s">
        <v>408</v>
      </c>
      <c r="E122" s="176"/>
      <c r="F122" s="177"/>
      <c r="H122" s="24"/>
      <c r="I122" s="24"/>
      <c r="J122" s="24"/>
      <c r="K122" s="24"/>
      <c r="L122" s="24"/>
      <c r="M122" s="24"/>
      <c r="N122" s="24"/>
      <c r="O122" s="24"/>
      <c r="P122" s="24"/>
      <c r="Q122" s="24"/>
      <c r="R122" s="24"/>
      <c r="S122" s="24"/>
      <c r="T122" s="24"/>
      <c r="U122" s="24"/>
      <c r="V122" s="24"/>
      <c r="W122" s="24"/>
      <c r="X122" s="24"/>
      <c r="Y122" s="24"/>
      <c r="Z122" s="24"/>
    </row>
    <row r="123" spans="1:26" x14ac:dyDescent="0.25">
      <c r="A123" s="106"/>
      <c r="B123" s="107"/>
      <c r="C123" s="108"/>
      <c r="D123" s="104"/>
      <c r="E123" s="109"/>
      <c r="F123" s="109"/>
      <c r="G123" s="109"/>
      <c r="H123" s="105"/>
      <c r="I123" s="105"/>
      <c r="J123" s="105"/>
      <c r="K123" s="105"/>
      <c r="L123" s="105"/>
      <c r="M123" s="105"/>
      <c r="N123" s="105"/>
      <c r="O123" s="105"/>
      <c r="P123" s="105"/>
      <c r="Q123" s="105"/>
      <c r="R123" s="105"/>
      <c r="S123" s="105"/>
      <c r="T123" s="105"/>
      <c r="U123" s="105"/>
      <c r="V123" s="105"/>
      <c r="W123" s="105"/>
      <c r="X123" s="105"/>
      <c r="Y123" s="105"/>
      <c r="Z123" s="105"/>
    </row>
    <row r="124" spans="1:26" x14ac:dyDescent="0.25">
      <c r="A124" s="41" t="s">
        <v>351</v>
      </c>
      <c r="C124" s="43">
        <v>59400</v>
      </c>
      <c r="D124" s="175" t="s">
        <v>408</v>
      </c>
      <c r="E124" s="176"/>
      <c r="F124" s="177"/>
      <c r="H124" s="24"/>
      <c r="I124" s="24"/>
      <c r="J124" s="24"/>
      <c r="K124" s="24"/>
      <c r="L124" s="24"/>
      <c r="M124" s="24"/>
      <c r="N124" s="24"/>
      <c r="O124" s="24"/>
      <c r="P124" s="24"/>
      <c r="Q124" s="24"/>
      <c r="R124" s="24"/>
      <c r="S124" s="24"/>
      <c r="T124" s="24"/>
      <c r="U124" s="24"/>
      <c r="V124" s="24"/>
      <c r="W124" s="24"/>
      <c r="X124" s="24"/>
      <c r="Y124" s="24"/>
      <c r="Z124" s="24"/>
    </row>
    <row r="125" spans="1:26" x14ac:dyDescent="0.25">
      <c r="A125" s="106"/>
      <c r="B125" s="107"/>
      <c r="C125" s="108"/>
      <c r="D125" s="104"/>
      <c r="E125" s="109"/>
      <c r="F125" s="109"/>
      <c r="G125" s="109"/>
      <c r="H125" s="105"/>
      <c r="I125" s="105"/>
      <c r="J125" s="105"/>
      <c r="K125" s="105"/>
      <c r="L125" s="105"/>
      <c r="M125" s="105"/>
      <c r="N125" s="105"/>
      <c r="O125" s="105"/>
      <c r="P125" s="105"/>
      <c r="Q125" s="105"/>
      <c r="R125" s="105"/>
      <c r="S125" s="105"/>
      <c r="T125" s="105"/>
      <c r="U125" s="105"/>
      <c r="V125" s="105"/>
      <c r="W125" s="105"/>
      <c r="X125" s="105"/>
      <c r="Y125" s="105"/>
      <c r="Z125" s="105"/>
    </row>
    <row r="126" spans="1:26" x14ac:dyDescent="0.25">
      <c r="A126" s="41" t="s">
        <v>352</v>
      </c>
      <c r="C126" s="43">
        <v>59510</v>
      </c>
      <c r="D126" s="175" t="s">
        <v>408</v>
      </c>
      <c r="E126" s="176"/>
      <c r="F126" s="177"/>
      <c r="H126" s="24"/>
      <c r="I126" s="24"/>
      <c r="J126" s="24"/>
      <c r="K126" s="24"/>
      <c r="L126" s="24"/>
      <c r="M126" s="24"/>
      <c r="N126" s="24"/>
      <c r="O126" s="24"/>
      <c r="P126" s="24"/>
      <c r="Q126" s="24"/>
      <c r="R126" s="24"/>
      <c r="S126" s="24"/>
      <c r="T126" s="24"/>
      <c r="U126" s="24"/>
      <c r="V126" s="24"/>
      <c r="W126" s="24"/>
      <c r="X126" s="24"/>
      <c r="Y126" s="24"/>
      <c r="Z126" s="24"/>
    </row>
    <row r="127" spans="1:26" x14ac:dyDescent="0.25">
      <c r="A127" s="106"/>
      <c r="B127" s="107"/>
      <c r="C127" s="108"/>
      <c r="D127" s="104"/>
      <c r="E127" s="109"/>
      <c r="F127" s="109"/>
      <c r="G127" s="109"/>
      <c r="H127" s="105"/>
      <c r="I127" s="105"/>
      <c r="J127" s="105"/>
      <c r="K127" s="105"/>
      <c r="L127" s="105"/>
      <c r="M127" s="105"/>
      <c r="N127" s="105"/>
      <c r="O127" s="105"/>
      <c r="P127" s="105"/>
      <c r="Q127" s="105"/>
      <c r="R127" s="105"/>
      <c r="S127" s="105"/>
      <c r="T127" s="105"/>
      <c r="U127" s="105"/>
      <c r="V127" s="105"/>
      <c r="W127" s="105"/>
      <c r="X127" s="105"/>
      <c r="Y127" s="105"/>
      <c r="Z127" s="105"/>
    </row>
    <row r="128" spans="1:26" x14ac:dyDescent="0.25">
      <c r="A128" s="41" t="s">
        <v>353</v>
      </c>
      <c r="C128" s="43">
        <v>59610</v>
      </c>
      <c r="D128" s="175" t="s">
        <v>408</v>
      </c>
      <c r="E128" s="176"/>
      <c r="F128" s="177"/>
      <c r="H128" s="24"/>
      <c r="I128" s="24"/>
      <c r="J128" s="24"/>
      <c r="K128" s="24"/>
      <c r="L128" s="24"/>
      <c r="M128" s="24"/>
      <c r="N128" s="24"/>
      <c r="O128" s="24"/>
      <c r="P128" s="24"/>
      <c r="Q128" s="24"/>
      <c r="R128" s="24"/>
      <c r="S128" s="24"/>
      <c r="T128" s="24"/>
      <c r="U128" s="24"/>
      <c r="V128" s="24"/>
      <c r="W128" s="24"/>
      <c r="X128" s="24"/>
      <c r="Y128" s="24"/>
      <c r="Z128" s="24"/>
    </row>
    <row r="129" spans="1:26" x14ac:dyDescent="0.25">
      <c r="A129" s="106"/>
      <c r="B129" s="107"/>
      <c r="C129" s="108"/>
      <c r="D129" s="104"/>
      <c r="E129" s="109"/>
      <c r="F129" s="109"/>
      <c r="G129" s="109"/>
      <c r="H129" s="105"/>
      <c r="I129" s="105"/>
      <c r="J129" s="105"/>
      <c r="K129" s="105"/>
      <c r="L129" s="105"/>
      <c r="M129" s="105"/>
      <c r="N129" s="105"/>
      <c r="O129" s="105"/>
      <c r="P129" s="105"/>
      <c r="Q129" s="105"/>
      <c r="R129" s="105"/>
      <c r="S129" s="105"/>
      <c r="T129" s="105"/>
      <c r="U129" s="105"/>
      <c r="V129" s="105"/>
      <c r="W129" s="105"/>
      <c r="X129" s="105"/>
      <c r="Y129" s="105"/>
      <c r="Z129" s="105"/>
    </row>
    <row r="130" spans="1:26" x14ac:dyDescent="0.25">
      <c r="A130" s="41" t="s">
        <v>354</v>
      </c>
      <c r="C130" s="43">
        <v>62322</v>
      </c>
      <c r="D130" s="175" t="s">
        <v>408</v>
      </c>
      <c r="E130" s="176"/>
      <c r="F130" s="177"/>
      <c r="H130" s="24"/>
      <c r="I130" s="24"/>
      <c r="J130" s="24"/>
      <c r="K130" s="24"/>
      <c r="L130" s="24"/>
      <c r="M130" s="24"/>
      <c r="N130" s="24"/>
      <c r="O130" s="24"/>
      <c r="P130" s="24"/>
      <c r="Q130" s="24"/>
      <c r="R130" s="24"/>
      <c r="S130" s="24"/>
      <c r="T130" s="24"/>
      <c r="U130" s="24"/>
      <c r="V130" s="24"/>
      <c r="W130" s="24"/>
      <c r="X130" s="24"/>
      <c r="Y130" s="24"/>
      <c r="Z130" s="24"/>
    </row>
    <row r="131" spans="1:26" x14ac:dyDescent="0.25">
      <c r="A131" s="106"/>
      <c r="B131" s="107"/>
      <c r="C131" s="108"/>
      <c r="D131" s="104"/>
      <c r="E131" s="109"/>
      <c r="F131" s="109"/>
      <c r="G131" s="109"/>
      <c r="H131" s="105"/>
      <c r="I131" s="105"/>
      <c r="J131" s="105"/>
      <c r="K131" s="105"/>
      <c r="L131" s="105"/>
      <c r="M131" s="105"/>
      <c r="N131" s="105"/>
      <c r="O131" s="105"/>
      <c r="P131" s="105"/>
      <c r="Q131" s="105"/>
      <c r="R131" s="105"/>
      <c r="S131" s="105"/>
      <c r="T131" s="105"/>
      <c r="U131" s="105"/>
      <c r="V131" s="105"/>
      <c r="W131" s="105"/>
      <c r="X131" s="105"/>
      <c r="Y131" s="105"/>
      <c r="Z131" s="105"/>
    </row>
    <row r="132" spans="1:26" x14ac:dyDescent="0.25">
      <c r="A132" s="41" t="s">
        <v>355</v>
      </c>
      <c r="C132" s="43">
        <v>62323</v>
      </c>
      <c r="D132" s="175" t="s">
        <v>408</v>
      </c>
      <c r="E132" s="176"/>
      <c r="F132" s="177"/>
      <c r="H132" s="24"/>
      <c r="I132" s="24"/>
      <c r="J132" s="24"/>
      <c r="K132" s="24"/>
      <c r="L132" s="24"/>
      <c r="M132" s="24"/>
      <c r="N132" s="24"/>
      <c r="O132" s="24"/>
      <c r="P132" s="24"/>
      <c r="Q132" s="24"/>
      <c r="R132" s="24"/>
      <c r="S132" s="24"/>
      <c r="T132" s="24"/>
      <c r="U132" s="24"/>
      <c r="V132" s="24"/>
      <c r="W132" s="24"/>
      <c r="X132" s="24"/>
      <c r="Y132" s="24"/>
      <c r="Z132" s="24"/>
    </row>
    <row r="133" spans="1:26" x14ac:dyDescent="0.25">
      <c r="A133" s="106"/>
      <c r="B133" s="107"/>
      <c r="C133" s="108"/>
      <c r="D133" s="104"/>
      <c r="E133" s="109"/>
      <c r="F133" s="109"/>
      <c r="G133" s="109"/>
      <c r="H133" s="105"/>
      <c r="I133" s="105"/>
      <c r="J133" s="105"/>
      <c r="K133" s="105"/>
      <c r="L133" s="105"/>
      <c r="M133" s="105"/>
      <c r="N133" s="105"/>
      <c r="O133" s="105"/>
      <c r="P133" s="105"/>
      <c r="Q133" s="105"/>
      <c r="R133" s="105"/>
      <c r="S133" s="105"/>
      <c r="T133" s="105"/>
      <c r="U133" s="105"/>
      <c r="V133" s="105"/>
      <c r="W133" s="105"/>
      <c r="X133" s="105"/>
      <c r="Y133" s="105"/>
      <c r="Z133" s="105"/>
    </row>
    <row r="134" spans="1:26" x14ac:dyDescent="0.25">
      <c r="A134" s="41" t="s">
        <v>356</v>
      </c>
      <c r="C134" s="43">
        <v>64483</v>
      </c>
      <c r="D134" s="175" t="s">
        <v>408</v>
      </c>
      <c r="E134" s="176"/>
      <c r="F134" s="177"/>
      <c r="H134" s="24"/>
      <c r="I134" s="24"/>
      <c r="J134" s="24"/>
      <c r="K134" s="24"/>
      <c r="L134" s="24"/>
      <c r="M134" s="24"/>
      <c r="N134" s="24"/>
      <c r="O134" s="24"/>
      <c r="P134" s="24"/>
      <c r="Q134" s="24"/>
      <c r="R134" s="24"/>
      <c r="S134" s="24"/>
      <c r="T134" s="24"/>
      <c r="U134" s="24"/>
      <c r="V134" s="24"/>
      <c r="W134" s="24"/>
      <c r="X134" s="24"/>
      <c r="Y134" s="24"/>
      <c r="Z134" s="24"/>
    </row>
    <row r="135" spans="1:26" x14ac:dyDescent="0.25">
      <c r="A135" s="106"/>
      <c r="B135" s="107"/>
      <c r="C135" s="108"/>
      <c r="D135" s="104"/>
      <c r="E135" s="109"/>
      <c r="F135" s="109"/>
      <c r="G135" s="109"/>
      <c r="H135" s="105"/>
      <c r="I135" s="105"/>
      <c r="J135" s="105"/>
      <c r="K135" s="105"/>
      <c r="L135" s="105"/>
      <c r="M135" s="105"/>
      <c r="N135" s="105"/>
      <c r="O135" s="105"/>
      <c r="P135" s="105"/>
      <c r="Q135" s="105"/>
      <c r="R135" s="105"/>
      <c r="S135" s="105"/>
      <c r="T135" s="105"/>
      <c r="U135" s="105"/>
      <c r="V135" s="105"/>
      <c r="W135" s="105"/>
      <c r="X135" s="105"/>
      <c r="Y135" s="105"/>
      <c r="Z135" s="105"/>
    </row>
    <row r="136" spans="1:26" x14ac:dyDescent="0.25">
      <c r="A136" s="41" t="s">
        <v>357</v>
      </c>
      <c r="C136" s="43">
        <v>66821</v>
      </c>
      <c r="D136" s="175" t="s">
        <v>408</v>
      </c>
      <c r="E136" s="176"/>
      <c r="F136" s="177"/>
      <c r="H136" s="24"/>
      <c r="I136" s="24"/>
      <c r="J136" s="24"/>
      <c r="K136" s="24"/>
      <c r="L136" s="24"/>
      <c r="M136" s="24"/>
      <c r="N136" s="24"/>
      <c r="O136" s="24"/>
      <c r="P136" s="24"/>
      <c r="Q136" s="24"/>
      <c r="R136" s="24"/>
      <c r="S136" s="24"/>
      <c r="T136" s="24"/>
      <c r="U136" s="24"/>
      <c r="V136" s="24"/>
      <c r="W136" s="24"/>
      <c r="X136" s="24"/>
      <c r="Y136" s="24"/>
      <c r="Z136" s="24"/>
    </row>
    <row r="137" spans="1:26" x14ac:dyDescent="0.25">
      <c r="A137" s="106"/>
      <c r="B137" s="107"/>
      <c r="C137" s="108"/>
      <c r="D137" s="104"/>
      <c r="E137" s="109"/>
      <c r="F137" s="109"/>
      <c r="G137" s="109"/>
      <c r="H137" s="105"/>
      <c r="I137" s="105"/>
      <c r="J137" s="105"/>
      <c r="K137" s="105"/>
      <c r="L137" s="105"/>
      <c r="M137" s="105"/>
      <c r="N137" s="105"/>
      <c r="O137" s="105"/>
      <c r="P137" s="105"/>
      <c r="Q137" s="105"/>
      <c r="R137" s="105"/>
      <c r="S137" s="105"/>
      <c r="T137" s="105"/>
      <c r="U137" s="105"/>
      <c r="V137" s="105"/>
      <c r="W137" s="105"/>
      <c r="X137" s="105"/>
      <c r="Y137" s="105"/>
      <c r="Z137" s="105"/>
    </row>
    <row r="138" spans="1:26" x14ac:dyDescent="0.25">
      <c r="A138" s="41" t="s">
        <v>358</v>
      </c>
      <c r="B138" s="49" t="s">
        <v>58</v>
      </c>
      <c r="C138" s="43">
        <v>66984</v>
      </c>
      <c r="D138" s="44">
        <v>3936</v>
      </c>
      <c r="E138" s="123"/>
      <c r="F138" s="124"/>
      <c r="G138" s="45">
        <v>1508.8</v>
      </c>
      <c r="H138" s="45">
        <v>736.03200000000004</v>
      </c>
      <c r="I138" s="45">
        <v>721.6</v>
      </c>
      <c r="J138" s="45">
        <v>721.6</v>
      </c>
      <c r="K138" s="45">
        <v>721.6</v>
      </c>
      <c r="L138" s="45">
        <v>1545.01</v>
      </c>
      <c r="M138" s="45">
        <v>1545.01</v>
      </c>
      <c r="N138" s="45">
        <v>1545.01</v>
      </c>
      <c r="O138" s="45">
        <v>1545.01</v>
      </c>
      <c r="P138" s="45">
        <v>1545.01</v>
      </c>
      <c r="Q138" s="45">
        <v>1545.01</v>
      </c>
      <c r="R138" s="45">
        <v>3936</v>
      </c>
      <c r="S138" s="45">
        <v>5904</v>
      </c>
      <c r="T138" s="45">
        <v>5677.0239999999994</v>
      </c>
      <c r="U138" s="45">
        <v>5619.9520000000002</v>
      </c>
      <c r="V138" s="45">
        <v>5392.9760000000006</v>
      </c>
      <c r="W138" s="45">
        <v>2164.8000000000002</v>
      </c>
      <c r="X138" s="45">
        <v>4703.5199999999995</v>
      </c>
      <c r="Y138" s="45">
        <v>4703.5199999999995</v>
      </c>
      <c r="Z138" s="45">
        <v>4384.7039999999997</v>
      </c>
    </row>
    <row r="139" spans="1:26" x14ac:dyDescent="0.25">
      <c r="A139" s="41"/>
      <c r="B139" s="49" t="s">
        <v>331</v>
      </c>
      <c r="C139" s="43"/>
      <c r="D139" s="44">
        <v>1103.4000000000001</v>
      </c>
      <c r="E139" s="123"/>
      <c r="F139" s="124"/>
      <c r="G139" s="45">
        <f>140.99*3</f>
        <v>422.97</v>
      </c>
      <c r="H139" s="45">
        <f>68.7786*3</f>
        <v>206.33580000000001</v>
      </c>
      <c r="I139" s="45">
        <f>67.43*3</f>
        <v>202.29000000000002</v>
      </c>
      <c r="J139" s="45">
        <f>67.43*3</f>
        <v>202.29000000000002</v>
      </c>
      <c r="K139" s="45">
        <f>67.43*3</f>
        <v>202.29000000000002</v>
      </c>
      <c r="L139" s="45">
        <v>0</v>
      </c>
      <c r="M139" s="45">
        <v>0</v>
      </c>
      <c r="N139" s="45">
        <v>0</v>
      </c>
      <c r="O139" s="45">
        <v>0</v>
      </c>
      <c r="P139" s="45">
        <v>0</v>
      </c>
      <c r="Q139" s="45">
        <v>0</v>
      </c>
      <c r="R139" s="45">
        <f>367.8*3</f>
        <v>1103.4000000000001</v>
      </c>
      <c r="S139" s="45">
        <f>551.7*3</f>
        <v>1655.1000000000001</v>
      </c>
      <c r="T139" s="45">
        <f>530.4902*3</f>
        <v>1591.4705999999999</v>
      </c>
      <c r="U139" s="45">
        <f>525.1571*3</f>
        <v>1575.4713000000002</v>
      </c>
      <c r="V139" s="45">
        <f>503.9473*3</f>
        <v>1511.8418999999999</v>
      </c>
      <c r="W139" s="45">
        <f>202.29*3</f>
        <v>606.87</v>
      </c>
      <c r="X139" s="45">
        <f>439.521*3</f>
        <v>1318.5630000000001</v>
      </c>
      <c r="Y139" s="45">
        <f>439.521*3</f>
        <v>1318.5630000000001</v>
      </c>
      <c r="Z139" s="45">
        <f>409.7292*3</f>
        <v>1229.1876</v>
      </c>
    </row>
    <row r="140" spans="1:26" x14ac:dyDescent="0.25">
      <c r="A140" s="41"/>
      <c r="B140" s="49" t="s">
        <v>332</v>
      </c>
      <c r="C140" s="43"/>
      <c r="D140" s="44">
        <v>484.2</v>
      </c>
      <c r="E140" s="123"/>
      <c r="F140" s="124"/>
      <c r="G140" s="45">
        <v>185.61</v>
      </c>
      <c r="H140" s="45">
        <v>90.545400000000001</v>
      </c>
      <c r="I140" s="45">
        <v>88.77</v>
      </c>
      <c r="J140" s="45">
        <v>88.77</v>
      </c>
      <c r="K140" s="45">
        <v>88.77</v>
      </c>
      <c r="L140" s="45">
        <v>0</v>
      </c>
      <c r="M140" s="45">
        <v>0</v>
      </c>
      <c r="N140" s="45">
        <v>0</v>
      </c>
      <c r="O140" s="45">
        <v>0</v>
      </c>
      <c r="P140" s="45">
        <v>0</v>
      </c>
      <c r="Q140" s="45">
        <v>0</v>
      </c>
      <c r="R140" s="45">
        <v>484.2</v>
      </c>
      <c r="S140" s="45">
        <v>726.30000000000007</v>
      </c>
      <c r="T140" s="45">
        <v>698.37779999999998</v>
      </c>
      <c r="U140" s="45">
        <v>691.3569</v>
      </c>
      <c r="V140" s="45">
        <v>663.43470000000002</v>
      </c>
      <c r="W140" s="45">
        <v>266.31</v>
      </c>
      <c r="X140" s="45">
        <v>578.61900000000003</v>
      </c>
      <c r="Y140" s="45">
        <v>578.61900000000003</v>
      </c>
      <c r="Z140" s="45">
        <v>539.39880000000005</v>
      </c>
    </row>
    <row r="141" spans="1:26" x14ac:dyDescent="0.25">
      <c r="A141" s="41"/>
      <c r="B141" s="49" t="s">
        <v>333</v>
      </c>
      <c r="C141" s="43"/>
      <c r="D141" s="44">
        <v>223.79999999999998</v>
      </c>
      <c r="E141" s="123"/>
      <c r="F141" s="124"/>
      <c r="G141" s="45">
        <v>85.79</v>
      </c>
      <c r="H141" s="45">
        <v>41.8506</v>
      </c>
      <c r="I141" s="45">
        <v>41.03</v>
      </c>
      <c r="J141" s="45">
        <v>41.03</v>
      </c>
      <c r="K141" s="45">
        <v>41.03</v>
      </c>
      <c r="L141" s="45">
        <v>0</v>
      </c>
      <c r="M141" s="45">
        <v>0</v>
      </c>
      <c r="N141" s="45">
        <v>0</v>
      </c>
      <c r="O141" s="45">
        <v>0</v>
      </c>
      <c r="P141" s="45">
        <v>0</v>
      </c>
      <c r="Q141" s="45">
        <v>0</v>
      </c>
      <c r="R141" s="45">
        <v>223.79999999999998</v>
      </c>
      <c r="S141" s="45">
        <v>335.7</v>
      </c>
      <c r="T141" s="45">
        <v>322.79419999999999</v>
      </c>
      <c r="U141" s="45">
        <v>319.54910000000001</v>
      </c>
      <c r="V141" s="45">
        <v>306.64330000000001</v>
      </c>
      <c r="W141" s="45">
        <v>123.09</v>
      </c>
      <c r="X141" s="45">
        <v>267.44099999999997</v>
      </c>
      <c r="Y141" s="45">
        <v>267.44099999999997</v>
      </c>
      <c r="Z141" s="45">
        <v>249.31319999999999</v>
      </c>
    </row>
    <row r="142" spans="1:26" x14ac:dyDescent="0.25">
      <c r="A142" s="41"/>
      <c r="B142" s="49" t="s">
        <v>335</v>
      </c>
      <c r="C142" s="43" t="s">
        <v>359</v>
      </c>
      <c r="D142" s="44">
        <v>776.4</v>
      </c>
      <c r="E142" s="123"/>
      <c r="F142" s="124"/>
      <c r="G142" s="45">
        <v>297.62</v>
      </c>
      <c r="H142" s="45">
        <v>145.18680000000001</v>
      </c>
      <c r="I142" s="45">
        <v>142.34</v>
      </c>
      <c r="J142" s="45">
        <v>142.34</v>
      </c>
      <c r="K142" s="45">
        <v>142.34</v>
      </c>
      <c r="L142" s="45">
        <v>0</v>
      </c>
      <c r="M142" s="45">
        <v>0</v>
      </c>
      <c r="N142" s="45">
        <v>0</v>
      </c>
      <c r="O142" s="45">
        <v>0</v>
      </c>
      <c r="P142" s="45">
        <v>0</v>
      </c>
      <c r="Q142" s="45">
        <v>0</v>
      </c>
      <c r="R142" s="45">
        <v>776.4</v>
      </c>
      <c r="S142" s="45">
        <v>1164.6000000000001</v>
      </c>
      <c r="T142" s="45">
        <v>1119.8275999999998</v>
      </c>
      <c r="U142" s="45">
        <v>1108.5698</v>
      </c>
      <c r="V142" s="45">
        <v>1063.7974000000002</v>
      </c>
      <c r="W142" s="45">
        <v>427.02000000000004</v>
      </c>
      <c r="X142" s="45">
        <v>927.798</v>
      </c>
      <c r="Y142" s="45">
        <v>927.798</v>
      </c>
      <c r="Z142" s="45">
        <v>864.90959999999995</v>
      </c>
    </row>
    <row r="143" spans="1:26" x14ac:dyDescent="0.25">
      <c r="A143" s="41"/>
      <c r="B143" s="49" t="s">
        <v>336</v>
      </c>
      <c r="C143" s="43"/>
      <c r="D143" s="44">
        <v>225</v>
      </c>
      <c r="E143" s="123"/>
      <c r="F143" s="124"/>
      <c r="G143" s="45">
        <v>86.25</v>
      </c>
      <c r="H143" s="45">
        <v>42.075000000000003</v>
      </c>
      <c r="I143" s="45">
        <v>41.25</v>
      </c>
      <c r="J143" s="45">
        <v>41.25</v>
      </c>
      <c r="K143" s="45">
        <v>41.25</v>
      </c>
      <c r="L143" s="45">
        <v>0</v>
      </c>
      <c r="M143" s="45">
        <v>0</v>
      </c>
      <c r="N143" s="45">
        <v>0</v>
      </c>
      <c r="O143" s="45">
        <v>0</v>
      </c>
      <c r="P143" s="45">
        <v>0</v>
      </c>
      <c r="Q143" s="45">
        <v>0</v>
      </c>
      <c r="R143" s="45">
        <v>225</v>
      </c>
      <c r="S143" s="45">
        <v>337.5</v>
      </c>
      <c r="T143" s="45">
        <v>324.52499999999998</v>
      </c>
      <c r="U143" s="45">
        <v>321.26249999999999</v>
      </c>
      <c r="V143" s="45">
        <v>308.28750000000002</v>
      </c>
      <c r="W143" s="45">
        <v>123.75</v>
      </c>
      <c r="X143" s="45">
        <v>268.875</v>
      </c>
      <c r="Y143" s="45">
        <v>268.875</v>
      </c>
      <c r="Z143" s="45">
        <v>250.65</v>
      </c>
    </row>
    <row r="144" spans="1:26" x14ac:dyDescent="0.25">
      <c r="A144" s="41"/>
      <c r="B144" s="49" t="s">
        <v>336</v>
      </c>
      <c r="C144" s="43"/>
      <c r="D144" s="44">
        <v>2.85</v>
      </c>
      <c r="E144" s="123"/>
      <c r="F144" s="124"/>
      <c r="G144" s="45">
        <v>1.0925</v>
      </c>
      <c r="H144" s="45">
        <v>0.53294999999999992</v>
      </c>
      <c r="I144" s="45">
        <v>0.52249999999999996</v>
      </c>
      <c r="J144" s="45">
        <v>0.52249999999999996</v>
      </c>
      <c r="K144" s="45">
        <v>0.52249999999999996</v>
      </c>
      <c r="L144" s="45">
        <v>0</v>
      </c>
      <c r="M144" s="45">
        <v>0</v>
      </c>
      <c r="N144" s="45">
        <v>0</v>
      </c>
      <c r="O144" s="45">
        <v>0</v>
      </c>
      <c r="P144" s="45">
        <v>0</v>
      </c>
      <c r="Q144" s="45">
        <v>0</v>
      </c>
      <c r="R144" s="45">
        <v>2.85</v>
      </c>
      <c r="S144" s="45">
        <v>4.2750000000000004</v>
      </c>
      <c r="T144" s="45">
        <v>4.1106499999999997</v>
      </c>
      <c r="U144" s="45">
        <v>4.0693250000000001</v>
      </c>
      <c r="V144" s="45">
        <v>3.9049750000000003</v>
      </c>
      <c r="W144" s="45">
        <v>1.5675000000000001</v>
      </c>
      <c r="X144" s="45">
        <v>3.4057499999999998</v>
      </c>
      <c r="Y144" s="45">
        <v>3.4057499999999998</v>
      </c>
      <c r="Z144" s="45">
        <v>3.1749000000000001</v>
      </c>
    </row>
    <row r="145" spans="1:26" x14ac:dyDescent="0.25">
      <c r="A145" s="41"/>
      <c r="B145" s="49" t="s">
        <v>336</v>
      </c>
      <c r="C145" s="43"/>
      <c r="D145" s="44">
        <v>7.1999999999999993</v>
      </c>
      <c r="E145" s="123"/>
      <c r="F145" s="124"/>
      <c r="G145" s="45">
        <v>2.7600000000000002</v>
      </c>
      <c r="H145" s="45">
        <v>1.3464</v>
      </c>
      <c r="I145" s="45">
        <v>1.32</v>
      </c>
      <c r="J145" s="45">
        <v>1.32</v>
      </c>
      <c r="K145" s="45">
        <v>1.32</v>
      </c>
      <c r="L145" s="45">
        <v>0</v>
      </c>
      <c r="M145" s="45">
        <v>0</v>
      </c>
      <c r="N145" s="45">
        <v>0</v>
      </c>
      <c r="O145" s="45">
        <v>0</v>
      </c>
      <c r="P145" s="45">
        <v>0</v>
      </c>
      <c r="Q145" s="45">
        <v>0</v>
      </c>
      <c r="R145" s="45">
        <v>7.1999999999999993</v>
      </c>
      <c r="S145" s="45">
        <v>10.8</v>
      </c>
      <c r="T145" s="45">
        <v>10.384799999999998</v>
      </c>
      <c r="U145" s="45">
        <v>10.2804</v>
      </c>
      <c r="V145" s="45">
        <v>9.8652000000000015</v>
      </c>
      <c r="W145" s="45">
        <v>3.96</v>
      </c>
      <c r="X145" s="45">
        <v>8.6039999999999992</v>
      </c>
      <c r="Y145" s="45">
        <v>8.6039999999999992</v>
      </c>
      <c r="Z145" s="45">
        <v>8.0207999999999995</v>
      </c>
    </row>
    <row r="146" spans="1:26" x14ac:dyDescent="0.25">
      <c r="A146" s="41"/>
      <c r="B146" s="49" t="s">
        <v>336</v>
      </c>
      <c r="C146" s="43"/>
      <c r="D146" s="44">
        <v>38.699999999999996</v>
      </c>
      <c r="E146" s="123"/>
      <c r="F146" s="124"/>
      <c r="G146" s="45">
        <v>14.835000000000001</v>
      </c>
      <c r="H146" s="45">
        <v>7.2368999999999994</v>
      </c>
      <c r="I146" s="45">
        <v>7.0949999999999998</v>
      </c>
      <c r="J146" s="45">
        <v>7.0949999999999998</v>
      </c>
      <c r="K146" s="45">
        <v>7.0949999999999998</v>
      </c>
      <c r="L146" s="45">
        <v>0</v>
      </c>
      <c r="M146" s="45">
        <v>0</v>
      </c>
      <c r="N146" s="45">
        <v>0</v>
      </c>
      <c r="O146" s="45">
        <v>0</v>
      </c>
      <c r="P146" s="45">
        <v>0</v>
      </c>
      <c r="Q146" s="45">
        <v>0</v>
      </c>
      <c r="R146" s="45">
        <v>38.699999999999996</v>
      </c>
      <c r="S146" s="45">
        <v>58.050000000000004</v>
      </c>
      <c r="T146" s="45">
        <v>55.818299999999994</v>
      </c>
      <c r="U146" s="45">
        <v>55.257150000000003</v>
      </c>
      <c r="V146" s="45">
        <v>53.025450000000006</v>
      </c>
      <c r="W146" s="45">
        <v>21.285</v>
      </c>
      <c r="X146" s="45">
        <v>46.246499999999997</v>
      </c>
      <c r="Y146" s="45">
        <v>46.246499999999997</v>
      </c>
      <c r="Z146" s="45">
        <v>43.111800000000002</v>
      </c>
    </row>
    <row r="147" spans="1:26" x14ac:dyDescent="0.25">
      <c r="A147" s="41"/>
      <c r="B147" s="49" t="s">
        <v>336</v>
      </c>
      <c r="C147" s="43"/>
      <c r="D147" s="44">
        <v>195.29999999999998</v>
      </c>
      <c r="E147" s="123"/>
      <c r="F147" s="124"/>
      <c r="G147" s="45">
        <v>74.865000000000009</v>
      </c>
      <c r="H147" s="45">
        <v>36.521099999999997</v>
      </c>
      <c r="I147" s="45">
        <v>35.805</v>
      </c>
      <c r="J147" s="45">
        <v>35.805</v>
      </c>
      <c r="K147" s="45">
        <v>35.805</v>
      </c>
      <c r="L147" s="45">
        <v>0</v>
      </c>
      <c r="M147" s="45">
        <v>0</v>
      </c>
      <c r="N147" s="45">
        <v>0</v>
      </c>
      <c r="O147" s="45">
        <v>0</v>
      </c>
      <c r="P147" s="45">
        <v>0</v>
      </c>
      <c r="Q147" s="45">
        <v>0</v>
      </c>
      <c r="R147" s="45">
        <v>195.29999999999998</v>
      </c>
      <c r="S147" s="45">
        <v>292.95</v>
      </c>
      <c r="T147" s="45">
        <v>281.68770000000001</v>
      </c>
      <c r="U147" s="45">
        <v>278.85585000000003</v>
      </c>
      <c r="V147" s="45">
        <v>267.59354999999999</v>
      </c>
      <c r="W147" s="45">
        <v>107.41500000000001</v>
      </c>
      <c r="X147" s="45">
        <v>233.3835</v>
      </c>
      <c r="Y147" s="45">
        <v>233.3835</v>
      </c>
      <c r="Z147" s="45">
        <v>217.5642</v>
      </c>
    </row>
    <row r="148" spans="1:26" x14ac:dyDescent="0.25">
      <c r="A148" s="41"/>
      <c r="B148" s="49" t="s">
        <v>336</v>
      </c>
      <c r="C148" s="43"/>
      <c r="D148" s="44">
        <v>98.1</v>
      </c>
      <c r="E148" s="123"/>
      <c r="F148" s="124"/>
      <c r="G148" s="45">
        <v>37.605000000000004</v>
      </c>
      <c r="H148" s="45">
        <v>18.3447</v>
      </c>
      <c r="I148" s="45">
        <v>17.984999999999999</v>
      </c>
      <c r="J148" s="45">
        <v>17.984999999999999</v>
      </c>
      <c r="K148" s="45">
        <v>17.984999999999999</v>
      </c>
      <c r="L148" s="45">
        <v>0</v>
      </c>
      <c r="M148" s="45">
        <v>0</v>
      </c>
      <c r="N148" s="45">
        <v>0</v>
      </c>
      <c r="O148" s="45">
        <v>0</v>
      </c>
      <c r="P148" s="45">
        <v>0</v>
      </c>
      <c r="Q148" s="45">
        <v>0</v>
      </c>
      <c r="R148" s="45">
        <v>98.1</v>
      </c>
      <c r="S148" s="45">
        <v>147.15</v>
      </c>
      <c r="T148" s="45">
        <v>141.49289999999999</v>
      </c>
      <c r="U148" s="45">
        <v>140.07044999999999</v>
      </c>
      <c r="V148" s="45">
        <v>134.41335000000001</v>
      </c>
      <c r="W148" s="45">
        <v>53.955000000000005</v>
      </c>
      <c r="X148" s="45">
        <v>117.2295</v>
      </c>
      <c r="Y148" s="45">
        <v>117.2295</v>
      </c>
      <c r="Z148" s="45">
        <v>109.2834</v>
      </c>
    </row>
    <row r="149" spans="1:26" x14ac:dyDescent="0.25">
      <c r="A149" s="41"/>
      <c r="B149" s="49" t="s">
        <v>336</v>
      </c>
      <c r="C149" s="43"/>
      <c r="D149" s="44">
        <v>9.6</v>
      </c>
      <c r="E149" s="123"/>
      <c r="F149" s="124"/>
      <c r="G149" s="45">
        <v>3.68</v>
      </c>
      <c r="H149" s="45">
        <v>1.7952000000000001</v>
      </c>
      <c r="I149" s="45">
        <v>1.76</v>
      </c>
      <c r="J149" s="45">
        <v>1.76</v>
      </c>
      <c r="K149" s="45">
        <v>1.76</v>
      </c>
      <c r="L149" s="45">
        <v>0</v>
      </c>
      <c r="M149" s="45">
        <v>0</v>
      </c>
      <c r="N149" s="45">
        <v>0</v>
      </c>
      <c r="O149" s="45">
        <v>0</v>
      </c>
      <c r="P149" s="45">
        <v>0</v>
      </c>
      <c r="Q149" s="45">
        <v>0</v>
      </c>
      <c r="R149" s="45">
        <v>9.6</v>
      </c>
      <c r="S149" s="45">
        <v>14.4</v>
      </c>
      <c r="T149" s="45">
        <v>13.846399999999999</v>
      </c>
      <c r="U149" s="45">
        <v>13.7072</v>
      </c>
      <c r="V149" s="45">
        <v>13.153600000000001</v>
      </c>
      <c r="W149" s="45">
        <v>5.28</v>
      </c>
      <c r="X149" s="45">
        <v>11.472</v>
      </c>
      <c r="Y149" s="45">
        <v>11.472</v>
      </c>
      <c r="Z149" s="45">
        <v>10.6944</v>
      </c>
    </row>
    <row r="150" spans="1:26" x14ac:dyDescent="0.25">
      <c r="A150" s="41"/>
      <c r="B150" s="49" t="s">
        <v>336</v>
      </c>
      <c r="C150" s="43"/>
      <c r="D150" s="44">
        <v>140.1</v>
      </c>
      <c r="E150" s="123"/>
      <c r="F150" s="124"/>
      <c r="G150" s="45">
        <v>53.705000000000005</v>
      </c>
      <c r="H150" s="45">
        <v>26.198699999999999</v>
      </c>
      <c r="I150" s="45">
        <v>25.684999999999999</v>
      </c>
      <c r="J150" s="45">
        <v>25.684999999999999</v>
      </c>
      <c r="K150" s="45">
        <v>25.684999999999999</v>
      </c>
      <c r="L150" s="45">
        <v>0</v>
      </c>
      <c r="M150" s="45">
        <v>0</v>
      </c>
      <c r="N150" s="45">
        <v>0</v>
      </c>
      <c r="O150" s="45">
        <v>0</v>
      </c>
      <c r="P150" s="45">
        <v>0</v>
      </c>
      <c r="Q150" s="45">
        <v>0</v>
      </c>
      <c r="R150" s="45">
        <v>140.1</v>
      </c>
      <c r="S150" s="45">
        <v>210.15</v>
      </c>
      <c r="T150" s="45">
        <v>202.07089999999999</v>
      </c>
      <c r="U150" s="45">
        <v>200.03945000000002</v>
      </c>
      <c r="V150" s="45">
        <v>191.96035000000001</v>
      </c>
      <c r="W150" s="45">
        <v>77.055000000000007</v>
      </c>
      <c r="X150" s="45">
        <v>167.4195</v>
      </c>
      <c r="Y150" s="45">
        <v>167.4195</v>
      </c>
      <c r="Z150" s="45">
        <v>156.07140000000001</v>
      </c>
    </row>
    <row r="151" spans="1:26" x14ac:dyDescent="0.25">
      <c r="A151" s="41"/>
      <c r="B151" s="49" t="s">
        <v>336</v>
      </c>
      <c r="C151" s="43"/>
      <c r="D151" s="44">
        <v>20.099999999999998</v>
      </c>
      <c r="E151" s="123"/>
      <c r="F151" s="124"/>
      <c r="G151" s="45">
        <v>7.7050000000000001</v>
      </c>
      <c r="H151" s="45">
        <v>3.7587000000000002</v>
      </c>
      <c r="I151" s="45">
        <v>3.6850000000000001</v>
      </c>
      <c r="J151" s="45">
        <v>3.6850000000000001</v>
      </c>
      <c r="K151" s="45">
        <v>3.6850000000000001</v>
      </c>
      <c r="L151" s="45">
        <v>0</v>
      </c>
      <c r="M151" s="45">
        <v>0</v>
      </c>
      <c r="N151" s="45">
        <v>0</v>
      </c>
      <c r="O151" s="45">
        <v>0</v>
      </c>
      <c r="P151" s="45">
        <v>0</v>
      </c>
      <c r="Q151" s="45">
        <v>0</v>
      </c>
      <c r="R151" s="45">
        <v>20.099999999999998</v>
      </c>
      <c r="S151" s="45">
        <v>30.150000000000002</v>
      </c>
      <c r="T151" s="45">
        <v>28.9909</v>
      </c>
      <c r="U151" s="45">
        <v>28.699449999999999</v>
      </c>
      <c r="V151" s="45">
        <v>27.54035</v>
      </c>
      <c r="W151" s="45">
        <v>11.055</v>
      </c>
      <c r="X151" s="45">
        <v>24.019500000000001</v>
      </c>
      <c r="Y151" s="45">
        <v>24.019500000000001</v>
      </c>
      <c r="Z151" s="45">
        <v>22.391400000000001</v>
      </c>
    </row>
    <row r="152" spans="1:26" x14ac:dyDescent="0.25">
      <c r="A152" s="41"/>
      <c r="B152" s="49" t="s">
        <v>336</v>
      </c>
      <c r="C152" s="43"/>
      <c r="D152" s="44">
        <v>10.5</v>
      </c>
      <c r="E152" s="123"/>
      <c r="F152" s="124"/>
      <c r="G152" s="45">
        <v>4.0250000000000004</v>
      </c>
      <c r="H152" s="45">
        <v>1.9635</v>
      </c>
      <c r="I152" s="45">
        <v>1.925</v>
      </c>
      <c r="J152" s="45">
        <v>1.925</v>
      </c>
      <c r="K152" s="45">
        <v>1.925</v>
      </c>
      <c r="L152" s="45">
        <v>0</v>
      </c>
      <c r="M152" s="45">
        <v>0</v>
      </c>
      <c r="N152" s="45">
        <v>0</v>
      </c>
      <c r="O152" s="45">
        <v>0</v>
      </c>
      <c r="P152" s="45">
        <v>0</v>
      </c>
      <c r="Q152" s="45">
        <v>0</v>
      </c>
      <c r="R152" s="45">
        <v>10.5</v>
      </c>
      <c r="S152" s="45">
        <v>15.75</v>
      </c>
      <c r="T152" s="45">
        <v>15.144499999999999</v>
      </c>
      <c r="U152" s="45">
        <v>14.99225</v>
      </c>
      <c r="V152" s="45">
        <v>14.386750000000001</v>
      </c>
      <c r="W152" s="45">
        <v>5.7750000000000004</v>
      </c>
      <c r="X152" s="45">
        <v>12.547499999999999</v>
      </c>
      <c r="Y152" s="45">
        <v>12.547499999999999</v>
      </c>
      <c r="Z152" s="45">
        <v>11.696999999999999</v>
      </c>
    </row>
    <row r="153" spans="1:26" x14ac:dyDescent="0.25">
      <c r="A153" s="41"/>
      <c r="B153" s="49" t="s">
        <v>38</v>
      </c>
      <c r="C153" s="43"/>
      <c r="D153" s="122">
        <v>7271.2500000000009</v>
      </c>
      <c r="E153" s="45">
        <v>1333.0624999999998</v>
      </c>
      <c r="F153" s="45">
        <v>10906.874999999998</v>
      </c>
      <c r="G153" s="122">
        <f t="shared" ref="G153:Z153" si="4">SUM(G138:G152)</f>
        <v>2787.3125000000005</v>
      </c>
      <c r="H153" s="122">
        <f t="shared" si="4"/>
        <v>1359.7237500000001</v>
      </c>
      <c r="I153" s="122">
        <f t="shared" si="4"/>
        <v>1333.0624999999998</v>
      </c>
      <c r="J153" s="122">
        <f t="shared" si="4"/>
        <v>1333.0624999999998</v>
      </c>
      <c r="K153" s="122">
        <f t="shared" si="4"/>
        <v>1333.0624999999998</v>
      </c>
      <c r="L153" s="122">
        <f t="shared" si="4"/>
        <v>1545.01</v>
      </c>
      <c r="M153" s="122">
        <f t="shared" si="4"/>
        <v>1545.01</v>
      </c>
      <c r="N153" s="122">
        <f t="shared" si="4"/>
        <v>1545.01</v>
      </c>
      <c r="O153" s="122">
        <f t="shared" si="4"/>
        <v>1545.01</v>
      </c>
      <c r="P153" s="122">
        <f t="shared" si="4"/>
        <v>1545.01</v>
      </c>
      <c r="Q153" s="122">
        <f t="shared" si="4"/>
        <v>1545.01</v>
      </c>
      <c r="R153" s="122">
        <f t="shared" si="4"/>
        <v>7271.2500000000009</v>
      </c>
      <c r="S153" s="122">
        <f t="shared" si="4"/>
        <v>10906.874999999998</v>
      </c>
      <c r="T153" s="122">
        <f t="shared" si="4"/>
        <v>10487.566250000002</v>
      </c>
      <c r="U153" s="122">
        <f t="shared" si="4"/>
        <v>10382.133124999998</v>
      </c>
      <c r="V153" s="122">
        <f t="shared" si="4"/>
        <v>9962.8243749999965</v>
      </c>
      <c r="W153" s="122">
        <f t="shared" si="4"/>
        <v>3999.1875</v>
      </c>
      <c r="X153" s="122">
        <f t="shared" si="4"/>
        <v>8689.1437499999993</v>
      </c>
      <c r="Y153" s="122">
        <f t="shared" si="4"/>
        <v>8689.1437499999993</v>
      </c>
      <c r="Z153" s="122">
        <f t="shared" si="4"/>
        <v>8100.1724999999997</v>
      </c>
    </row>
    <row r="154" spans="1:26" x14ac:dyDescent="0.25">
      <c r="A154" s="106"/>
      <c r="B154" s="107"/>
      <c r="C154" s="108"/>
      <c r="D154" s="104"/>
      <c r="E154" s="109"/>
      <c r="F154" s="109"/>
      <c r="G154" s="109"/>
      <c r="H154" s="105"/>
      <c r="I154" s="105"/>
      <c r="J154" s="105"/>
      <c r="K154" s="105"/>
      <c r="L154" s="105"/>
      <c r="M154" s="105"/>
      <c r="N154" s="105"/>
      <c r="O154" s="105"/>
      <c r="P154" s="105"/>
      <c r="Q154" s="105"/>
      <c r="R154" s="105"/>
      <c r="S154" s="105"/>
      <c r="T154" s="105"/>
      <c r="U154" s="105"/>
      <c r="V154" s="105"/>
      <c r="W154" s="105"/>
      <c r="X154" s="105"/>
      <c r="Y154" s="105"/>
      <c r="Z154" s="105"/>
    </row>
    <row r="155" spans="1:26" x14ac:dyDescent="0.25">
      <c r="A155" s="41" t="s">
        <v>360</v>
      </c>
      <c r="C155" s="43">
        <v>93452</v>
      </c>
      <c r="D155" s="175" t="s">
        <v>408</v>
      </c>
      <c r="E155" s="176"/>
      <c r="F155" s="177"/>
      <c r="H155" s="24"/>
      <c r="I155" s="24"/>
      <c r="J155" s="24"/>
      <c r="K155" s="24"/>
      <c r="L155" s="24"/>
      <c r="M155" s="24"/>
      <c r="N155" s="24"/>
      <c r="O155" s="24"/>
      <c r="P155" s="24"/>
      <c r="Q155" s="24"/>
      <c r="R155" s="24"/>
      <c r="S155" s="24"/>
      <c r="T155" s="24"/>
      <c r="U155" s="24"/>
      <c r="V155" s="24"/>
      <c r="W155" s="24"/>
      <c r="X155" s="24"/>
      <c r="Y155" s="24"/>
      <c r="Z155" s="24"/>
    </row>
    <row r="156" spans="1:26" x14ac:dyDescent="0.25">
      <c r="A156" s="106"/>
      <c r="B156" s="107"/>
      <c r="C156" s="108"/>
      <c r="D156" s="104"/>
      <c r="E156" s="109"/>
      <c r="F156" s="109"/>
      <c r="G156" s="109"/>
      <c r="H156" s="105"/>
      <c r="I156" s="105"/>
      <c r="J156" s="105"/>
      <c r="K156" s="105"/>
      <c r="L156" s="105"/>
      <c r="M156" s="105"/>
      <c r="N156" s="105"/>
      <c r="O156" s="105"/>
      <c r="P156" s="105"/>
      <c r="Q156" s="105"/>
      <c r="R156" s="105"/>
      <c r="S156" s="105"/>
      <c r="T156" s="105"/>
      <c r="U156" s="105"/>
      <c r="V156" s="105"/>
      <c r="W156" s="105"/>
      <c r="X156" s="105"/>
      <c r="Y156" s="105"/>
      <c r="Z156" s="105"/>
    </row>
    <row r="157" spans="1:26" x14ac:dyDescent="0.25">
      <c r="A157" s="41" t="s">
        <v>361</v>
      </c>
      <c r="B157" s="49" t="s">
        <v>58</v>
      </c>
      <c r="C157" s="43">
        <v>43235</v>
      </c>
      <c r="D157" s="44">
        <v>1850.3999999999999</v>
      </c>
      <c r="E157" s="123"/>
      <c r="F157" s="124"/>
      <c r="G157" s="45">
        <v>709.32</v>
      </c>
      <c r="H157" s="45">
        <v>346.02480000000003</v>
      </c>
      <c r="I157" s="45">
        <v>339.24</v>
      </c>
      <c r="J157" s="45">
        <v>339.24</v>
      </c>
      <c r="K157" s="45">
        <v>339.24</v>
      </c>
      <c r="L157" s="45">
        <v>602.01</v>
      </c>
      <c r="M157" s="45">
        <v>602.01</v>
      </c>
      <c r="N157" s="45">
        <v>602.01</v>
      </c>
      <c r="O157" s="45">
        <v>602.01</v>
      </c>
      <c r="P157" s="45">
        <v>602.01</v>
      </c>
      <c r="Q157" s="45">
        <v>602.01</v>
      </c>
      <c r="R157" s="45">
        <v>1850.3999999999999</v>
      </c>
      <c r="S157" s="45">
        <v>2775.6</v>
      </c>
      <c r="T157" s="45">
        <v>2668.8935999999999</v>
      </c>
      <c r="U157" s="45">
        <v>2642.0628000000002</v>
      </c>
      <c r="V157" s="45">
        <v>2535.3564000000001</v>
      </c>
      <c r="W157" s="45">
        <v>1017.72</v>
      </c>
      <c r="X157" s="45">
        <v>2211.2280000000001</v>
      </c>
      <c r="Y157" s="45">
        <v>2211.2280000000001</v>
      </c>
      <c r="Z157" s="45">
        <v>2061.3456000000001</v>
      </c>
    </row>
    <row r="158" spans="1:26" x14ac:dyDescent="0.25">
      <c r="A158" s="41"/>
      <c r="B158" s="49" t="s">
        <v>362</v>
      </c>
      <c r="C158" s="43"/>
      <c r="D158" s="44">
        <v>339.59999999999997</v>
      </c>
      <c r="E158" s="123"/>
      <c r="F158" s="124"/>
      <c r="G158" s="45">
        <v>130.18</v>
      </c>
      <c r="H158" s="45">
        <v>63.505200000000002</v>
      </c>
      <c r="I158" s="45">
        <v>62.26</v>
      </c>
      <c r="J158" s="45">
        <v>62.26</v>
      </c>
      <c r="K158" s="45">
        <v>62.26</v>
      </c>
      <c r="L158" s="45">
        <v>0</v>
      </c>
      <c r="M158" s="45">
        <v>0</v>
      </c>
      <c r="N158" s="45">
        <v>0</v>
      </c>
      <c r="O158" s="45">
        <v>0</v>
      </c>
      <c r="P158" s="45">
        <v>0</v>
      </c>
      <c r="Q158" s="45">
        <v>0</v>
      </c>
      <c r="R158" s="45">
        <v>339.59999999999997</v>
      </c>
      <c r="S158" s="45">
        <v>509.40000000000003</v>
      </c>
      <c r="T158" s="45">
        <v>489.81639999999999</v>
      </c>
      <c r="U158" s="45">
        <v>484.8922</v>
      </c>
      <c r="V158" s="45">
        <v>465.30860000000001</v>
      </c>
      <c r="W158" s="45">
        <v>186.78</v>
      </c>
      <c r="X158" s="45">
        <v>405.822</v>
      </c>
      <c r="Y158" s="45">
        <v>405.822</v>
      </c>
      <c r="Z158" s="45">
        <v>378.31439999999998</v>
      </c>
    </row>
    <row r="159" spans="1:26" x14ac:dyDescent="0.25">
      <c r="A159" s="41"/>
      <c r="B159" s="49" t="s">
        <v>332</v>
      </c>
      <c r="C159" s="43"/>
      <c r="D159" s="44">
        <v>440.4</v>
      </c>
      <c r="E159" s="123"/>
      <c r="F159" s="124"/>
      <c r="G159" s="45">
        <v>168.82</v>
      </c>
      <c r="H159" s="45">
        <v>82.354799999999997</v>
      </c>
      <c r="I159" s="45">
        <v>80.739999999999995</v>
      </c>
      <c r="J159" s="45">
        <v>80.739999999999995</v>
      </c>
      <c r="K159" s="45">
        <v>80.739999999999995</v>
      </c>
      <c r="L159" s="45">
        <v>0</v>
      </c>
      <c r="M159" s="45">
        <v>0</v>
      </c>
      <c r="N159" s="45">
        <v>0</v>
      </c>
      <c r="O159" s="45">
        <v>0</v>
      </c>
      <c r="P159" s="45">
        <v>0</v>
      </c>
      <c r="Q159" s="45">
        <v>0</v>
      </c>
      <c r="R159" s="45">
        <v>440.4</v>
      </c>
      <c r="S159" s="45">
        <v>660.6</v>
      </c>
      <c r="T159" s="45">
        <v>635.20359999999994</v>
      </c>
      <c r="U159" s="45">
        <v>628.81780000000003</v>
      </c>
      <c r="V159" s="45">
        <v>603.42140000000006</v>
      </c>
      <c r="W159" s="45">
        <v>242.22</v>
      </c>
      <c r="X159" s="45">
        <v>526.27800000000002</v>
      </c>
      <c r="Y159" s="45">
        <v>526.27800000000002</v>
      </c>
      <c r="Z159" s="45">
        <v>490.60559999999998</v>
      </c>
    </row>
    <row r="160" spans="1:26" x14ac:dyDescent="0.25">
      <c r="A160" s="41"/>
      <c r="B160" s="49" t="s">
        <v>333</v>
      </c>
      <c r="C160" s="43"/>
      <c r="D160" s="44">
        <v>223.79999999999998</v>
      </c>
      <c r="E160" s="123"/>
      <c r="F160" s="124"/>
      <c r="G160" s="45">
        <v>85.79</v>
      </c>
      <c r="H160" s="45">
        <v>41.8506</v>
      </c>
      <c r="I160" s="45">
        <v>41.03</v>
      </c>
      <c r="J160" s="45">
        <v>41.03</v>
      </c>
      <c r="K160" s="45">
        <v>41.03</v>
      </c>
      <c r="L160" s="45">
        <v>0</v>
      </c>
      <c r="M160" s="45">
        <v>0</v>
      </c>
      <c r="N160" s="45">
        <v>0</v>
      </c>
      <c r="O160" s="45">
        <v>0</v>
      </c>
      <c r="P160" s="45">
        <v>0</v>
      </c>
      <c r="Q160" s="45">
        <v>0</v>
      </c>
      <c r="R160" s="45">
        <v>223.79999999999998</v>
      </c>
      <c r="S160" s="45">
        <v>335.7</v>
      </c>
      <c r="T160" s="45">
        <v>322.79419999999999</v>
      </c>
      <c r="U160" s="45">
        <v>319.54910000000001</v>
      </c>
      <c r="V160" s="45">
        <v>306.64330000000001</v>
      </c>
      <c r="W160" s="45">
        <v>123.09</v>
      </c>
      <c r="X160" s="45">
        <v>267.44099999999997</v>
      </c>
      <c r="Y160" s="45">
        <v>267.44099999999997</v>
      </c>
      <c r="Z160" s="45">
        <v>249.31319999999999</v>
      </c>
    </row>
    <row r="161" spans="1:26" x14ac:dyDescent="0.25">
      <c r="A161" s="41"/>
      <c r="B161" s="49" t="s">
        <v>333</v>
      </c>
      <c r="C161" s="43"/>
      <c r="D161" s="44">
        <v>369.59999999999997</v>
      </c>
      <c r="E161" s="123"/>
      <c r="F161" s="124"/>
      <c r="G161" s="45">
        <v>141.68</v>
      </c>
      <c r="H161" s="45">
        <v>69.115200000000002</v>
      </c>
      <c r="I161" s="45">
        <v>67.760000000000005</v>
      </c>
      <c r="J161" s="45">
        <v>67.760000000000005</v>
      </c>
      <c r="K161" s="45">
        <v>67.760000000000005</v>
      </c>
      <c r="L161" s="45">
        <v>0</v>
      </c>
      <c r="M161" s="45">
        <v>0</v>
      </c>
      <c r="N161" s="45">
        <v>0</v>
      </c>
      <c r="O161" s="45">
        <v>0</v>
      </c>
      <c r="P161" s="45">
        <v>0</v>
      </c>
      <c r="Q161" s="45">
        <v>0</v>
      </c>
      <c r="R161" s="45">
        <v>369.59999999999997</v>
      </c>
      <c r="S161" s="45">
        <v>554.4</v>
      </c>
      <c r="T161" s="45">
        <v>533.08639999999991</v>
      </c>
      <c r="U161" s="45">
        <v>527.72720000000004</v>
      </c>
      <c r="V161" s="45">
        <v>506.41360000000003</v>
      </c>
      <c r="W161" s="45">
        <v>203.28</v>
      </c>
      <c r="X161" s="45">
        <v>441.67199999999997</v>
      </c>
      <c r="Y161" s="45">
        <v>441.67199999999997</v>
      </c>
      <c r="Z161" s="45">
        <v>411.73439999999999</v>
      </c>
    </row>
    <row r="162" spans="1:26" x14ac:dyDescent="0.25">
      <c r="A162" s="41"/>
      <c r="B162" s="49" t="s">
        <v>335</v>
      </c>
      <c r="C162" s="43"/>
      <c r="D162" s="44">
        <v>3.5999999999999996</v>
      </c>
      <c r="E162" s="123"/>
      <c r="F162" s="124"/>
      <c r="G162" s="45">
        <v>1.3800000000000001</v>
      </c>
      <c r="H162" s="45">
        <v>0.67320000000000002</v>
      </c>
      <c r="I162" s="45">
        <v>0.66</v>
      </c>
      <c r="J162" s="45">
        <v>0.66</v>
      </c>
      <c r="K162" s="45">
        <v>0.66</v>
      </c>
      <c r="L162" s="45">
        <v>0</v>
      </c>
      <c r="M162" s="45">
        <v>0</v>
      </c>
      <c r="N162" s="45">
        <v>0</v>
      </c>
      <c r="O162" s="45">
        <v>0</v>
      </c>
      <c r="P162" s="45">
        <v>0</v>
      </c>
      <c r="Q162" s="45">
        <v>0</v>
      </c>
      <c r="R162" s="45">
        <v>3.5999999999999996</v>
      </c>
      <c r="S162" s="45">
        <v>5.4</v>
      </c>
      <c r="T162" s="45">
        <v>5.1923999999999992</v>
      </c>
      <c r="U162" s="45">
        <v>5.1402000000000001</v>
      </c>
      <c r="V162" s="45">
        <v>4.9326000000000008</v>
      </c>
      <c r="W162" s="45">
        <v>1.98</v>
      </c>
      <c r="X162" s="45">
        <v>4.3019999999999996</v>
      </c>
      <c r="Y162" s="45">
        <v>4.3019999999999996</v>
      </c>
      <c r="Z162" s="45">
        <v>4.0103999999999997</v>
      </c>
    </row>
    <row r="163" spans="1:26" x14ac:dyDescent="0.25">
      <c r="A163" s="41"/>
      <c r="B163" s="49" t="s">
        <v>335</v>
      </c>
      <c r="C163" s="43"/>
      <c r="D163" s="44">
        <v>5.3999999999999995</v>
      </c>
      <c r="E163" s="123"/>
      <c r="F163" s="124"/>
      <c r="G163" s="45">
        <v>2.0700000000000003</v>
      </c>
      <c r="H163" s="45">
        <v>1.0098</v>
      </c>
      <c r="I163" s="45">
        <v>0.99</v>
      </c>
      <c r="J163" s="45">
        <v>0.99</v>
      </c>
      <c r="K163" s="45">
        <v>0.99</v>
      </c>
      <c r="L163" s="45">
        <v>0</v>
      </c>
      <c r="M163" s="45">
        <v>0</v>
      </c>
      <c r="N163" s="45">
        <v>0</v>
      </c>
      <c r="O163" s="45">
        <v>0</v>
      </c>
      <c r="P163" s="45">
        <v>0</v>
      </c>
      <c r="Q163" s="45">
        <v>0</v>
      </c>
      <c r="R163" s="45">
        <v>5.3999999999999995</v>
      </c>
      <c r="S163" s="45">
        <v>8.1</v>
      </c>
      <c r="T163" s="45">
        <v>7.7885999999999997</v>
      </c>
      <c r="U163" s="45">
        <v>7.7103000000000002</v>
      </c>
      <c r="V163" s="45">
        <v>7.3989000000000003</v>
      </c>
      <c r="W163" s="45">
        <v>2.97</v>
      </c>
      <c r="X163" s="45">
        <v>6.4529999999999994</v>
      </c>
      <c r="Y163" s="45">
        <v>6.4529999999999994</v>
      </c>
      <c r="Z163" s="45">
        <v>6.0156000000000001</v>
      </c>
    </row>
    <row r="164" spans="1:26" x14ac:dyDescent="0.25">
      <c r="A164" s="41"/>
      <c r="B164" s="49" t="s">
        <v>335</v>
      </c>
      <c r="C164" s="43"/>
      <c r="D164" s="44">
        <v>25.2</v>
      </c>
      <c r="E164" s="123"/>
      <c r="F164" s="124"/>
      <c r="G164" s="45">
        <v>9.66</v>
      </c>
      <c r="H164" s="45">
        <v>4.7124000000000006</v>
      </c>
      <c r="I164" s="45">
        <v>4.62</v>
      </c>
      <c r="J164" s="45">
        <v>4.62</v>
      </c>
      <c r="K164" s="45">
        <v>4.62</v>
      </c>
      <c r="L164" s="45">
        <v>0</v>
      </c>
      <c r="M164" s="45">
        <v>0</v>
      </c>
      <c r="N164" s="45">
        <v>0</v>
      </c>
      <c r="O164" s="45">
        <v>0</v>
      </c>
      <c r="P164" s="45">
        <v>0</v>
      </c>
      <c r="Q164" s="45">
        <v>0</v>
      </c>
      <c r="R164" s="45">
        <v>25.2</v>
      </c>
      <c r="S164" s="45">
        <v>37.800000000000004</v>
      </c>
      <c r="T164" s="45">
        <v>36.346799999999995</v>
      </c>
      <c r="U164" s="45">
        <v>35.981400000000001</v>
      </c>
      <c r="V164" s="45">
        <v>34.528200000000005</v>
      </c>
      <c r="W164" s="45">
        <v>13.860000000000001</v>
      </c>
      <c r="X164" s="45">
        <v>30.113999999999997</v>
      </c>
      <c r="Y164" s="45">
        <v>30.113999999999997</v>
      </c>
      <c r="Z164" s="45">
        <v>28.072800000000001</v>
      </c>
    </row>
    <row r="165" spans="1:26" x14ac:dyDescent="0.25">
      <c r="A165" s="41"/>
      <c r="B165" s="49" t="s">
        <v>336</v>
      </c>
      <c r="C165" s="43"/>
      <c r="D165" s="44">
        <v>20.099999999999998</v>
      </c>
      <c r="E165" s="123"/>
      <c r="F165" s="124"/>
      <c r="G165" s="45">
        <v>7.7050000000000001</v>
      </c>
      <c r="H165" s="45">
        <v>3.7587000000000002</v>
      </c>
      <c r="I165" s="45">
        <v>3.6850000000000001</v>
      </c>
      <c r="J165" s="45">
        <v>3.6850000000000001</v>
      </c>
      <c r="K165" s="45">
        <v>3.6850000000000001</v>
      </c>
      <c r="L165" s="45">
        <v>0</v>
      </c>
      <c r="M165" s="45">
        <v>0</v>
      </c>
      <c r="N165" s="45">
        <v>0</v>
      </c>
      <c r="O165" s="45">
        <v>0</v>
      </c>
      <c r="P165" s="45">
        <v>0</v>
      </c>
      <c r="Q165" s="45">
        <v>0</v>
      </c>
      <c r="R165" s="45">
        <v>20.099999999999998</v>
      </c>
      <c r="S165" s="45">
        <v>30.150000000000002</v>
      </c>
      <c r="T165" s="45">
        <v>28.9909</v>
      </c>
      <c r="U165" s="45">
        <v>28.699449999999999</v>
      </c>
      <c r="V165" s="45">
        <v>27.54035</v>
      </c>
      <c r="W165" s="45">
        <v>11.055</v>
      </c>
      <c r="X165" s="45">
        <v>24.019500000000001</v>
      </c>
      <c r="Y165" s="45">
        <v>24.019500000000001</v>
      </c>
      <c r="Z165" s="45">
        <v>22.391400000000001</v>
      </c>
    </row>
    <row r="166" spans="1:26" x14ac:dyDescent="0.25">
      <c r="A166" s="41"/>
      <c r="B166" s="49" t="s">
        <v>336</v>
      </c>
      <c r="C166" s="43"/>
      <c r="D166" s="44">
        <v>3.3</v>
      </c>
      <c r="E166" s="123"/>
      <c r="F166" s="124"/>
      <c r="G166" s="45">
        <v>1.2650000000000001</v>
      </c>
      <c r="H166" s="45">
        <v>0.61709999999999998</v>
      </c>
      <c r="I166" s="45">
        <v>0.60499999999999998</v>
      </c>
      <c r="J166" s="45">
        <v>0.60499999999999998</v>
      </c>
      <c r="K166" s="45">
        <v>0.60499999999999998</v>
      </c>
      <c r="L166" s="45">
        <v>0</v>
      </c>
      <c r="M166" s="45">
        <v>0</v>
      </c>
      <c r="N166" s="45">
        <v>0</v>
      </c>
      <c r="O166" s="45">
        <v>0</v>
      </c>
      <c r="P166" s="45">
        <v>0</v>
      </c>
      <c r="Q166" s="45">
        <v>0</v>
      </c>
      <c r="R166" s="45">
        <v>3.3</v>
      </c>
      <c r="S166" s="45">
        <v>4.95</v>
      </c>
      <c r="T166" s="45">
        <v>4.7596999999999996</v>
      </c>
      <c r="U166" s="45">
        <v>4.7118500000000001</v>
      </c>
      <c r="V166" s="45">
        <v>4.5215500000000004</v>
      </c>
      <c r="W166" s="45">
        <v>1.8150000000000002</v>
      </c>
      <c r="X166" s="45">
        <v>3.9434999999999998</v>
      </c>
      <c r="Y166" s="45">
        <v>3.9434999999999998</v>
      </c>
      <c r="Z166" s="45">
        <v>3.6762000000000001</v>
      </c>
    </row>
    <row r="167" spans="1:26" x14ac:dyDescent="0.25">
      <c r="A167" s="112"/>
      <c r="B167" s="49" t="s">
        <v>340</v>
      </c>
      <c r="C167" s="43">
        <v>43235</v>
      </c>
      <c r="D167" s="44">
        <v>623.4</v>
      </c>
      <c r="E167" s="123"/>
      <c r="F167" s="124"/>
      <c r="G167" s="121" t="s">
        <v>432</v>
      </c>
      <c r="H167" s="121" t="s">
        <v>432</v>
      </c>
      <c r="I167" s="45">
        <v>159.52000000000001</v>
      </c>
      <c r="J167" s="121" t="s">
        <v>432</v>
      </c>
      <c r="K167" s="121" t="s">
        <v>432</v>
      </c>
      <c r="L167" s="121" t="s">
        <v>432</v>
      </c>
      <c r="M167" s="45">
        <v>113.66</v>
      </c>
      <c r="N167" s="121" t="s">
        <v>432</v>
      </c>
      <c r="O167" s="45">
        <v>113.66</v>
      </c>
      <c r="P167" s="45">
        <v>120.69</v>
      </c>
      <c r="Q167" s="45">
        <v>113.66</v>
      </c>
      <c r="R167" s="45">
        <v>159.52000000000001</v>
      </c>
      <c r="S167" s="121" t="s">
        <v>432</v>
      </c>
      <c r="T167" s="121" t="s">
        <v>432</v>
      </c>
      <c r="U167" s="121" t="s">
        <v>432</v>
      </c>
      <c r="V167" s="121" t="s">
        <v>432</v>
      </c>
      <c r="W167" s="121" t="s">
        <v>432</v>
      </c>
      <c r="X167" s="121" t="s">
        <v>432</v>
      </c>
      <c r="Y167" s="121" t="s">
        <v>432</v>
      </c>
      <c r="Z167" s="45">
        <v>417.16800000000006</v>
      </c>
    </row>
    <row r="168" spans="1:26" x14ac:dyDescent="0.25">
      <c r="A168" s="41"/>
      <c r="B168" s="49" t="s">
        <v>38</v>
      </c>
      <c r="C168" s="43"/>
      <c r="D168" s="122">
        <v>3904.8</v>
      </c>
      <c r="E168" s="45">
        <v>601.58999999999992</v>
      </c>
      <c r="F168" s="45">
        <v>4922.0999999999995</v>
      </c>
      <c r="G168" s="122">
        <f t="shared" ref="G168:Z168" si="5">SUM(G157:G167)</f>
        <v>1257.8700000000001</v>
      </c>
      <c r="H168" s="122">
        <f t="shared" si="5"/>
        <v>613.62180000000001</v>
      </c>
      <c r="I168" s="122">
        <f t="shared" si="5"/>
        <v>761.1099999999999</v>
      </c>
      <c r="J168" s="122">
        <f t="shared" si="5"/>
        <v>601.58999999999992</v>
      </c>
      <c r="K168" s="122">
        <f t="shared" si="5"/>
        <v>601.58999999999992</v>
      </c>
      <c r="L168" s="122">
        <f t="shared" si="5"/>
        <v>602.01</v>
      </c>
      <c r="M168" s="122">
        <f t="shared" si="5"/>
        <v>715.67</v>
      </c>
      <c r="N168" s="122">
        <f t="shared" si="5"/>
        <v>602.01</v>
      </c>
      <c r="O168" s="122">
        <f t="shared" si="5"/>
        <v>715.67</v>
      </c>
      <c r="P168" s="122">
        <f t="shared" si="5"/>
        <v>722.7</v>
      </c>
      <c r="Q168" s="122">
        <f t="shared" si="5"/>
        <v>715.67</v>
      </c>
      <c r="R168" s="122">
        <f t="shared" si="5"/>
        <v>3440.92</v>
      </c>
      <c r="S168" s="122">
        <f t="shared" si="5"/>
        <v>4922.0999999999995</v>
      </c>
      <c r="T168" s="122">
        <f t="shared" si="5"/>
        <v>4732.8725999999997</v>
      </c>
      <c r="U168" s="122">
        <f t="shared" si="5"/>
        <v>4685.2922999999992</v>
      </c>
      <c r="V168" s="122">
        <f t="shared" si="5"/>
        <v>4496.0649000000012</v>
      </c>
      <c r="W168" s="122">
        <f t="shared" si="5"/>
        <v>1804.77</v>
      </c>
      <c r="X168" s="122">
        <f t="shared" si="5"/>
        <v>3921.2730000000001</v>
      </c>
      <c r="Y168" s="122">
        <f t="shared" si="5"/>
        <v>3921.2730000000001</v>
      </c>
      <c r="Z168" s="122">
        <f t="shared" si="5"/>
        <v>4072.6475999999998</v>
      </c>
    </row>
    <row r="169" spans="1:26" x14ac:dyDescent="0.25">
      <c r="A169" s="106"/>
      <c r="B169" s="107"/>
      <c r="C169" s="108"/>
      <c r="D169" s="104"/>
      <c r="E169" s="109"/>
      <c r="F169" s="109"/>
      <c r="G169" s="109"/>
      <c r="H169" s="105"/>
      <c r="I169" s="105"/>
      <c r="J169" s="105"/>
      <c r="K169" s="105"/>
      <c r="L169" s="105"/>
      <c r="M169" s="105"/>
      <c r="N169" s="105"/>
      <c r="O169" s="105"/>
      <c r="P169" s="105"/>
      <c r="Q169" s="105"/>
      <c r="R169" s="105"/>
      <c r="S169" s="105"/>
      <c r="T169" s="105"/>
      <c r="U169" s="105"/>
      <c r="V169" s="105"/>
      <c r="W169" s="105"/>
      <c r="X169" s="105"/>
      <c r="Y169" s="105"/>
      <c r="Z169" s="105"/>
    </row>
    <row r="170" spans="1:26" x14ac:dyDescent="0.25">
      <c r="A170" s="41" t="s">
        <v>363</v>
      </c>
      <c r="B170" s="49" t="s">
        <v>58</v>
      </c>
      <c r="C170" s="43">
        <v>43239</v>
      </c>
      <c r="D170" s="44">
        <v>1850.3999999999999</v>
      </c>
      <c r="E170" s="123"/>
      <c r="F170" s="124"/>
      <c r="G170" s="45">
        <v>709.32</v>
      </c>
      <c r="H170" s="45">
        <v>346.02480000000003</v>
      </c>
      <c r="I170" s="45">
        <v>339.24</v>
      </c>
      <c r="J170" s="45">
        <v>339.24</v>
      </c>
      <c r="K170" s="45">
        <v>339.24</v>
      </c>
      <c r="L170" s="45">
        <v>602.01</v>
      </c>
      <c r="M170" s="45">
        <v>602.01</v>
      </c>
      <c r="N170" s="45">
        <v>602.01</v>
      </c>
      <c r="O170" s="45">
        <v>602.01</v>
      </c>
      <c r="P170" s="45">
        <v>602.01</v>
      </c>
      <c r="Q170" s="45">
        <v>602.01</v>
      </c>
      <c r="R170" s="45">
        <v>1850.3999999999999</v>
      </c>
      <c r="S170" s="45">
        <v>2775.6</v>
      </c>
      <c r="T170" s="45">
        <v>2668.8935999999999</v>
      </c>
      <c r="U170" s="45">
        <v>2642.0628000000002</v>
      </c>
      <c r="V170" s="45">
        <v>2535.3564000000001</v>
      </c>
      <c r="W170" s="45">
        <v>1017.72</v>
      </c>
      <c r="X170" s="45">
        <v>2211.2280000000001</v>
      </c>
      <c r="Y170" s="45">
        <v>2211.2280000000001</v>
      </c>
      <c r="Z170" s="45">
        <v>2061.3456000000001</v>
      </c>
    </row>
    <row r="171" spans="1:26" x14ac:dyDescent="0.25">
      <c r="A171" s="41"/>
      <c r="B171" s="49" t="s">
        <v>362</v>
      </c>
      <c r="C171" s="43"/>
      <c r="D171" s="44">
        <v>339.59999999999997</v>
      </c>
      <c r="E171" s="123"/>
      <c r="F171" s="124"/>
      <c r="G171" s="45">
        <v>130.18</v>
      </c>
      <c r="H171" s="45">
        <v>63.505200000000002</v>
      </c>
      <c r="I171" s="45">
        <v>62.26</v>
      </c>
      <c r="J171" s="45">
        <v>62.26</v>
      </c>
      <c r="K171" s="45">
        <v>62.26</v>
      </c>
      <c r="L171" s="45">
        <v>0</v>
      </c>
      <c r="M171" s="45">
        <v>0</v>
      </c>
      <c r="N171" s="45">
        <v>0</v>
      </c>
      <c r="O171" s="45">
        <v>0</v>
      </c>
      <c r="P171" s="45">
        <v>0</v>
      </c>
      <c r="Q171" s="45">
        <v>0</v>
      </c>
      <c r="R171" s="45">
        <v>339.59999999999997</v>
      </c>
      <c r="S171" s="45">
        <v>509.40000000000003</v>
      </c>
      <c r="T171" s="45">
        <v>489.81639999999999</v>
      </c>
      <c r="U171" s="45">
        <v>484.8922</v>
      </c>
      <c r="V171" s="45">
        <v>465.30860000000001</v>
      </c>
      <c r="W171" s="45">
        <v>186.78</v>
      </c>
      <c r="X171" s="45">
        <v>405.822</v>
      </c>
      <c r="Y171" s="45">
        <v>405.822</v>
      </c>
      <c r="Z171" s="45">
        <v>378.31439999999998</v>
      </c>
    </row>
    <row r="172" spans="1:26" x14ac:dyDescent="0.25">
      <c r="A172" s="41"/>
      <c r="B172" s="49" t="s">
        <v>332</v>
      </c>
      <c r="C172" s="43"/>
      <c r="D172" s="44">
        <v>440.4</v>
      </c>
      <c r="E172" s="123"/>
      <c r="F172" s="124"/>
      <c r="G172" s="45">
        <v>168.82</v>
      </c>
      <c r="H172" s="45">
        <v>82.354799999999997</v>
      </c>
      <c r="I172" s="45">
        <v>80.739999999999995</v>
      </c>
      <c r="J172" s="45">
        <v>80.739999999999995</v>
      </c>
      <c r="K172" s="45">
        <v>80.739999999999995</v>
      </c>
      <c r="L172" s="45">
        <v>0</v>
      </c>
      <c r="M172" s="45">
        <v>0</v>
      </c>
      <c r="N172" s="45">
        <v>0</v>
      </c>
      <c r="O172" s="45">
        <v>0</v>
      </c>
      <c r="P172" s="45">
        <v>0</v>
      </c>
      <c r="Q172" s="45">
        <v>0</v>
      </c>
      <c r="R172" s="45">
        <v>440.4</v>
      </c>
      <c r="S172" s="45">
        <v>660.6</v>
      </c>
      <c r="T172" s="45">
        <v>635.20359999999994</v>
      </c>
      <c r="U172" s="45">
        <v>628.81780000000003</v>
      </c>
      <c r="V172" s="45">
        <v>603.42140000000006</v>
      </c>
      <c r="W172" s="45">
        <v>242.22</v>
      </c>
      <c r="X172" s="45">
        <v>526.27800000000002</v>
      </c>
      <c r="Y172" s="45">
        <v>526.27800000000002</v>
      </c>
      <c r="Z172" s="45">
        <v>490.60559999999998</v>
      </c>
    </row>
    <row r="173" spans="1:26" x14ac:dyDescent="0.25">
      <c r="A173" s="41"/>
      <c r="B173" s="49" t="s">
        <v>333</v>
      </c>
      <c r="C173" s="43"/>
      <c r="D173" s="44">
        <v>223.79999999999998</v>
      </c>
      <c r="E173" s="123"/>
      <c r="F173" s="124"/>
      <c r="G173" s="45">
        <v>85.79</v>
      </c>
      <c r="H173" s="45">
        <v>41.8506</v>
      </c>
      <c r="I173" s="45">
        <v>41.03</v>
      </c>
      <c r="J173" s="45">
        <v>41.03</v>
      </c>
      <c r="K173" s="45">
        <v>41.03</v>
      </c>
      <c r="L173" s="45">
        <v>0</v>
      </c>
      <c r="M173" s="45">
        <v>0</v>
      </c>
      <c r="N173" s="45">
        <v>0</v>
      </c>
      <c r="O173" s="45">
        <v>0</v>
      </c>
      <c r="P173" s="45">
        <v>0</v>
      </c>
      <c r="Q173" s="45">
        <v>0</v>
      </c>
      <c r="R173" s="45">
        <v>223.79999999999998</v>
      </c>
      <c r="S173" s="45">
        <v>335.7</v>
      </c>
      <c r="T173" s="45">
        <v>322.79419999999999</v>
      </c>
      <c r="U173" s="45">
        <v>319.54910000000001</v>
      </c>
      <c r="V173" s="45">
        <v>306.64330000000001</v>
      </c>
      <c r="W173" s="45">
        <v>123.09</v>
      </c>
      <c r="X173" s="45">
        <v>267.44099999999997</v>
      </c>
      <c r="Y173" s="45">
        <v>267.44099999999997</v>
      </c>
      <c r="Z173" s="45">
        <v>249.31319999999999</v>
      </c>
    </row>
    <row r="174" spans="1:26" x14ac:dyDescent="0.25">
      <c r="A174" s="41"/>
      <c r="B174" s="49" t="s">
        <v>333</v>
      </c>
      <c r="C174" s="43"/>
      <c r="D174" s="44">
        <v>369.59999999999997</v>
      </c>
      <c r="E174" s="123"/>
      <c r="F174" s="124"/>
      <c r="G174" s="45">
        <v>141.68</v>
      </c>
      <c r="H174" s="45">
        <v>69.115200000000002</v>
      </c>
      <c r="I174" s="45">
        <v>67.760000000000005</v>
      </c>
      <c r="J174" s="45">
        <v>67.760000000000005</v>
      </c>
      <c r="K174" s="45">
        <v>67.760000000000005</v>
      </c>
      <c r="L174" s="45">
        <v>0</v>
      </c>
      <c r="M174" s="45">
        <v>0</v>
      </c>
      <c r="N174" s="45">
        <v>0</v>
      </c>
      <c r="O174" s="45">
        <v>0</v>
      </c>
      <c r="P174" s="45">
        <v>0</v>
      </c>
      <c r="Q174" s="45">
        <v>0</v>
      </c>
      <c r="R174" s="45">
        <v>369.59999999999997</v>
      </c>
      <c r="S174" s="45">
        <v>554.4</v>
      </c>
      <c r="T174" s="45">
        <v>533.08639999999991</v>
      </c>
      <c r="U174" s="45">
        <v>527.72720000000004</v>
      </c>
      <c r="V174" s="45">
        <v>506.41360000000003</v>
      </c>
      <c r="W174" s="45">
        <v>203.28</v>
      </c>
      <c r="X174" s="45">
        <v>441.67199999999997</v>
      </c>
      <c r="Y174" s="45">
        <v>441.67199999999997</v>
      </c>
      <c r="Z174" s="45">
        <v>411.73439999999999</v>
      </c>
    </row>
    <row r="175" spans="1:26" x14ac:dyDescent="0.25">
      <c r="A175" s="41"/>
      <c r="B175" s="49" t="s">
        <v>334</v>
      </c>
      <c r="C175" s="43">
        <v>88305</v>
      </c>
      <c r="D175" s="44">
        <v>82.2</v>
      </c>
      <c r="E175" s="123"/>
      <c r="F175" s="124"/>
      <c r="G175" s="45">
        <v>31.51</v>
      </c>
      <c r="H175" s="45">
        <v>15.371400000000001</v>
      </c>
      <c r="I175" s="45">
        <v>15.07</v>
      </c>
      <c r="J175" s="45">
        <v>36.44</v>
      </c>
      <c r="K175" s="45">
        <v>15.07</v>
      </c>
      <c r="L175" s="45">
        <v>46.212949999999999</v>
      </c>
      <c r="M175" s="45">
        <v>46.212949999999999</v>
      </c>
      <c r="N175" s="45">
        <v>46.212949999999999</v>
      </c>
      <c r="O175" s="45">
        <v>46.212949999999999</v>
      </c>
      <c r="P175" s="45">
        <v>46.212949999999999</v>
      </c>
      <c r="Q175" s="45">
        <v>46.212949999999999</v>
      </c>
      <c r="R175" s="45">
        <v>82.2</v>
      </c>
      <c r="S175" s="45">
        <v>123.3</v>
      </c>
      <c r="T175" s="45">
        <v>36.44</v>
      </c>
      <c r="U175" s="45">
        <v>36.44</v>
      </c>
      <c r="V175" s="45">
        <v>36.44</v>
      </c>
      <c r="W175" s="45">
        <v>36.44</v>
      </c>
      <c r="X175" s="45">
        <v>98.228999999999999</v>
      </c>
      <c r="Y175" s="45">
        <v>98.228999999999999</v>
      </c>
      <c r="Z175" s="45">
        <v>91.570800000000006</v>
      </c>
    </row>
    <row r="176" spans="1:26" x14ac:dyDescent="0.25">
      <c r="A176" s="41"/>
      <c r="B176" s="49" t="s">
        <v>334</v>
      </c>
      <c r="C176" s="43">
        <v>88312</v>
      </c>
      <c r="D176" s="44">
        <v>42.6</v>
      </c>
      <c r="E176" s="123"/>
      <c r="F176" s="124"/>
      <c r="G176" s="45">
        <v>16.330000000000002</v>
      </c>
      <c r="H176" s="45">
        <v>7.9661999999999997</v>
      </c>
      <c r="I176" s="45">
        <v>7.81</v>
      </c>
      <c r="J176" s="45">
        <v>35.380000000000003</v>
      </c>
      <c r="K176" s="45">
        <v>7.81</v>
      </c>
      <c r="L176" s="45">
        <v>46.212949999999999</v>
      </c>
      <c r="M176" s="45">
        <v>46.212949999999999</v>
      </c>
      <c r="N176" s="45">
        <v>46.212949999999999</v>
      </c>
      <c r="O176" s="45">
        <v>46.212949999999999</v>
      </c>
      <c r="P176" s="45">
        <v>46.212949999999999</v>
      </c>
      <c r="Q176" s="45">
        <v>46.212949999999999</v>
      </c>
      <c r="R176" s="45">
        <v>42.6</v>
      </c>
      <c r="S176" s="45">
        <v>63.9</v>
      </c>
      <c r="T176" s="45">
        <v>35.380000000000003</v>
      </c>
      <c r="U176" s="45">
        <v>35.380000000000003</v>
      </c>
      <c r="V176" s="45">
        <v>35.380000000000003</v>
      </c>
      <c r="W176" s="45">
        <v>35.380000000000003</v>
      </c>
      <c r="X176" s="45">
        <v>50.906999999999996</v>
      </c>
      <c r="Y176" s="45">
        <v>50.906999999999996</v>
      </c>
      <c r="Z176" s="45">
        <v>47.456400000000002</v>
      </c>
    </row>
    <row r="177" spans="1:26" x14ac:dyDescent="0.25">
      <c r="A177" s="41"/>
      <c r="B177" s="49" t="s">
        <v>335</v>
      </c>
      <c r="C177" s="43"/>
      <c r="D177" s="44">
        <v>3.5999999999999996</v>
      </c>
      <c r="E177" s="123"/>
      <c r="F177" s="124"/>
      <c r="G177" s="45">
        <v>1.3800000000000001</v>
      </c>
      <c r="H177" s="45">
        <v>0.67320000000000002</v>
      </c>
      <c r="I177" s="45">
        <v>0.66</v>
      </c>
      <c r="J177" s="45">
        <v>0.66</v>
      </c>
      <c r="K177" s="45">
        <v>0.66</v>
      </c>
      <c r="L177" s="45">
        <v>0</v>
      </c>
      <c r="M177" s="45">
        <v>0</v>
      </c>
      <c r="N177" s="45">
        <v>0</v>
      </c>
      <c r="O177" s="45">
        <v>0</v>
      </c>
      <c r="P177" s="45">
        <v>0</v>
      </c>
      <c r="Q177" s="45">
        <v>0</v>
      </c>
      <c r="R177" s="45">
        <v>3.5999999999999996</v>
      </c>
      <c r="S177" s="45">
        <v>5.4</v>
      </c>
      <c r="T177" s="45">
        <v>5.1923999999999992</v>
      </c>
      <c r="U177" s="45">
        <v>5.1402000000000001</v>
      </c>
      <c r="V177" s="45">
        <v>4.9326000000000008</v>
      </c>
      <c r="W177" s="45">
        <v>1.98</v>
      </c>
      <c r="X177" s="45">
        <v>4.3019999999999996</v>
      </c>
      <c r="Y177" s="45">
        <v>4.3019999999999996</v>
      </c>
      <c r="Z177" s="45">
        <v>4.0103999999999997</v>
      </c>
    </row>
    <row r="178" spans="1:26" x14ac:dyDescent="0.25">
      <c r="A178" s="41"/>
      <c r="B178" s="49" t="s">
        <v>335</v>
      </c>
      <c r="C178" s="43"/>
      <c r="D178" s="44">
        <v>5.3999999999999995</v>
      </c>
      <c r="E178" s="123"/>
      <c r="F178" s="124"/>
      <c r="G178" s="45">
        <v>2.0700000000000003</v>
      </c>
      <c r="H178" s="45">
        <v>1.0098</v>
      </c>
      <c r="I178" s="45">
        <v>0.99</v>
      </c>
      <c r="J178" s="45">
        <v>0.99</v>
      </c>
      <c r="K178" s="45">
        <v>0.99</v>
      </c>
      <c r="L178" s="45">
        <v>0</v>
      </c>
      <c r="M178" s="45">
        <v>0</v>
      </c>
      <c r="N178" s="45">
        <v>0</v>
      </c>
      <c r="O178" s="45">
        <v>0</v>
      </c>
      <c r="P178" s="45">
        <v>0</v>
      </c>
      <c r="Q178" s="45">
        <v>0</v>
      </c>
      <c r="R178" s="45">
        <v>5.3999999999999995</v>
      </c>
      <c r="S178" s="45">
        <v>8.1</v>
      </c>
      <c r="T178" s="45">
        <v>7.7885999999999997</v>
      </c>
      <c r="U178" s="45">
        <v>7.7103000000000002</v>
      </c>
      <c r="V178" s="45">
        <v>7.3989000000000003</v>
      </c>
      <c r="W178" s="45">
        <v>2.97</v>
      </c>
      <c r="X178" s="45">
        <v>6.4529999999999994</v>
      </c>
      <c r="Y178" s="45">
        <v>6.4529999999999994</v>
      </c>
      <c r="Z178" s="45">
        <v>6.0156000000000001</v>
      </c>
    </row>
    <row r="179" spans="1:26" x14ac:dyDescent="0.25">
      <c r="A179" s="41"/>
      <c r="B179" s="49" t="s">
        <v>335</v>
      </c>
      <c r="C179" s="43"/>
      <c r="D179" s="44">
        <v>10.799999999999999</v>
      </c>
      <c r="E179" s="123"/>
      <c r="F179" s="124"/>
      <c r="G179" s="45">
        <v>4.1400000000000006</v>
      </c>
      <c r="H179" s="45">
        <v>2.0196000000000001</v>
      </c>
      <c r="I179" s="45">
        <v>1.98</v>
      </c>
      <c r="J179" s="45">
        <v>1.98</v>
      </c>
      <c r="K179" s="45">
        <v>1.98</v>
      </c>
      <c r="L179" s="45">
        <v>0</v>
      </c>
      <c r="M179" s="45">
        <v>0</v>
      </c>
      <c r="N179" s="45">
        <v>0</v>
      </c>
      <c r="O179" s="45">
        <v>0</v>
      </c>
      <c r="P179" s="45">
        <v>0</v>
      </c>
      <c r="Q179" s="45">
        <v>0</v>
      </c>
      <c r="R179" s="45">
        <v>10.799999999999999</v>
      </c>
      <c r="S179" s="45">
        <v>16.2</v>
      </c>
      <c r="T179" s="45">
        <v>15.577199999999999</v>
      </c>
      <c r="U179" s="45">
        <v>15.4206</v>
      </c>
      <c r="V179" s="45">
        <v>14.797800000000001</v>
      </c>
      <c r="W179" s="45">
        <v>5.94</v>
      </c>
      <c r="X179" s="45">
        <v>12.905999999999999</v>
      </c>
      <c r="Y179" s="45">
        <v>12.905999999999999</v>
      </c>
      <c r="Z179" s="45">
        <v>12.0312</v>
      </c>
    </row>
    <row r="180" spans="1:26" x14ac:dyDescent="0.25">
      <c r="A180" s="41"/>
      <c r="B180" s="49" t="s">
        <v>335</v>
      </c>
      <c r="C180" s="43"/>
      <c r="D180" s="44">
        <v>25.2</v>
      </c>
      <c r="E180" s="123"/>
      <c r="F180" s="124"/>
      <c r="G180" s="45">
        <v>9.66</v>
      </c>
      <c r="H180" s="45">
        <v>4.7124000000000006</v>
      </c>
      <c r="I180" s="45">
        <v>4.62</v>
      </c>
      <c r="J180" s="45">
        <v>4.62</v>
      </c>
      <c r="K180" s="45">
        <v>4.62</v>
      </c>
      <c r="L180" s="45">
        <v>0</v>
      </c>
      <c r="M180" s="45">
        <v>0</v>
      </c>
      <c r="N180" s="45">
        <v>0</v>
      </c>
      <c r="O180" s="45">
        <v>0</v>
      </c>
      <c r="P180" s="45">
        <v>0</v>
      </c>
      <c r="Q180" s="45">
        <v>0</v>
      </c>
      <c r="R180" s="45">
        <v>25.2</v>
      </c>
      <c r="S180" s="45">
        <v>37.800000000000004</v>
      </c>
      <c r="T180" s="45">
        <v>36.346799999999995</v>
      </c>
      <c r="U180" s="45">
        <v>35.981400000000001</v>
      </c>
      <c r="V180" s="45">
        <v>34.528200000000005</v>
      </c>
      <c r="W180" s="45">
        <v>13.860000000000001</v>
      </c>
      <c r="X180" s="45">
        <v>30.113999999999997</v>
      </c>
      <c r="Y180" s="45">
        <v>30.113999999999997</v>
      </c>
      <c r="Z180" s="45">
        <v>28.072800000000001</v>
      </c>
    </row>
    <row r="181" spans="1:26" x14ac:dyDescent="0.25">
      <c r="A181" s="41"/>
      <c r="B181" s="49" t="s">
        <v>336</v>
      </c>
      <c r="C181" s="43"/>
      <c r="D181" s="44">
        <v>20.099999999999998</v>
      </c>
      <c r="E181" s="123"/>
      <c r="F181" s="124"/>
      <c r="G181" s="45">
        <v>7.7050000000000001</v>
      </c>
      <c r="H181" s="45">
        <v>3.7587000000000002</v>
      </c>
      <c r="I181" s="45">
        <v>3.6850000000000001</v>
      </c>
      <c r="J181" s="45">
        <v>3.6850000000000001</v>
      </c>
      <c r="K181" s="45">
        <v>3.6850000000000001</v>
      </c>
      <c r="L181" s="45">
        <v>0</v>
      </c>
      <c r="M181" s="45">
        <v>0</v>
      </c>
      <c r="N181" s="45">
        <v>0</v>
      </c>
      <c r="O181" s="45">
        <v>0</v>
      </c>
      <c r="P181" s="45">
        <v>0</v>
      </c>
      <c r="Q181" s="45">
        <v>0</v>
      </c>
      <c r="R181" s="45">
        <v>20.099999999999998</v>
      </c>
      <c r="S181" s="45">
        <v>30.150000000000002</v>
      </c>
      <c r="T181" s="45">
        <v>28.9909</v>
      </c>
      <c r="U181" s="45">
        <v>28.699449999999999</v>
      </c>
      <c r="V181" s="45">
        <v>27.54035</v>
      </c>
      <c r="W181" s="45">
        <v>11.055</v>
      </c>
      <c r="X181" s="45">
        <v>24.019500000000001</v>
      </c>
      <c r="Y181" s="45">
        <v>24.019500000000001</v>
      </c>
      <c r="Z181" s="45">
        <v>22.391400000000001</v>
      </c>
    </row>
    <row r="182" spans="1:26" x14ac:dyDescent="0.25">
      <c r="A182" s="41"/>
      <c r="B182" s="49" t="s">
        <v>336</v>
      </c>
      <c r="C182" s="43"/>
      <c r="D182" s="44">
        <v>3.3</v>
      </c>
      <c r="E182" s="123"/>
      <c r="F182" s="124"/>
      <c r="G182" s="45">
        <v>1.2650000000000001</v>
      </c>
      <c r="H182" s="45">
        <v>0.61709999999999998</v>
      </c>
      <c r="I182" s="45">
        <v>0.60499999999999998</v>
      </c>
      <c r="J182" s="45">
        <v>0.60499999999999998</v>
      </c>
      <c r="K182" s="45">
        <v>0.60499999999999998</v>
      </c>
      <c r="L182" s="45">
        <v>0</v>
      </c>
      <c r="M182" s="45">
        <v>0</v>
      </c>
      <c r="N182" s="45">
        <v>0</v>
      </c>
      <c r="O182" s="45">
        <v>0</v>
      </c>
      <c r="P182" s="45">
        <v>0</v>
      </c>
      <c r="Q182" s="45">
        <v>0</v>
      </c>
      <c r="R182" s="45">
        <v>3.3</v>
      </c>
      <c r="S182" s="45">
        <v>4.95</v>
      </c>
      <c r="T182" s="45">
        <v>4.7596999999999996</v>
      </c>
      <c r="U182" s="45">
        <v>4.7118500000000001</v>
      </c>
      <c r="V182" s="45">
        <v>4.5215500000000004</v>
      </c>
      <c r="W182" s="45">
        <v>1.8150000000000002</v>
      </c>
      <c r="X182" s="45">
        <v>3.9434999999999998</v>
      </c>
      <c r="Y182" s="45">
        <v>3.9434999999999998</v>
      </c>
      <c r="Z182" s="45">
        <v>3.6762000000000001</v>
      </c>
    </row>
    <row r="183" spans="1:26" x14ac:dyDescent="0.25">
      <c r="A183" s="41"/>
      <c r="B183" s="49" t="s">
        <v>340</v>
      </c>
      <c r="C183" s="43">
        <v>43239</v>
      </c>
      <c r="D183" s="44">
        <v>589.79999999999995</v>
      </c>
      <c r="E183" s="123"/>
      <c r="F183" s="124"/>
      <c r="G183" s="121" t="s">
        <v>432</v>
      </c>
      <c r="H183" s="121" t="s">
        <v>432</v>
      </c>
      <c r="I183" s="45">
        <v>179.22</v>
      </c>
      <c r="J183" s="121" t="s">
        <v>432</v>
      </c>
      <c r="K183" s="121" t="s">
        <v>432</v>
      </c>
      <c r="L183" s="121" t="s">
        <v>432</v>
      </c>
      <c r="M183" s="45">
        <v>128.09</v>
      </c>
      <c r="N183" s="121" t="s">
        <v>432</v>
      </c>
      <c r="O183" s="45">
        <v>128.09</v>
      </c>
      <c r="P183" s="45">
        <v>136.21</v>
      </c>
      <c r="Q183" s="45">
        <v>128.09</v>
      </c>
      <c r="R183" s="45">
        <v>179.22</v>
      </c>
      <c r="S183" s="121" t="s">
        <v>432</v>
      </c>
      <c r="T183" s="121" t="s">
        <v>432</v>
      </c>
      <c r="U183" s="121" t="s">
        <v>432</v>
      </c>
      <c r="V183" s="121" t="s">
        <v>432</v>
      </c>
      <c r="W183" s="121" t="s">
        <v>432</v>
      </c>
      <c r="X183" s="121" t="s">
        <v>432</v>
      </c>
      <c r="Y183" s="121" t="s">
        <v>432</v>
      </c>
      <c r="Z183" s="45">
        <v>553.04</v>
      </c>
    </row>
    <row r="184" spans="1:26" x14ac:dyDescent="0.25">
      <c r="A184" s="41"/>
      <c r="B184" s="49" t="s">
        <v>38</v>
      </c>
      <c r="C184" s="43"/>
      <c r="D184" s="122">
        <v>4006.8</v>
      </c>
      <c r="E184" s="45">
        <v>626.44999999999993</v>
      </c>
      <c r="F184" s="45">
        <v>5125.4999999999991</v>
      </c>
      <c r="G184" s="122">
        <f t="shared" ref="G184:Z184" si="6">SUM(G170:G183)</f>
        <v>1309.8500000000001</v>
      </c>
      <c r="H184" s="122">
        <f t="shared" si="6"/>
        <v>638.97899999999993</v>
      </c>
      <c r="I184" s="122">
        <f t="shared" si="6"/>
        <v>805.67</v>
      </c>
      <c r="J184" s="122">
        <f t="shared" si="6"/>
        <v>675.39</v>
      </c>
      <c r="K184" s="122">
        <f t="shared" si="6"/>
        <v>626.44999999999993</v>
      </c>
      <c r="L184" s="122">
        <f t="shared" si="6"/>
        <v>694.43589999999995</v>
      </c>
      <c r="M184" s="122">
        <f t="shared" si="6"/>
        <v>822.52589999999998</v>
      </c>
      <c r="N184" s="122">
        <f t="shared" si="6"/>
        <v>694.43589999999995</v>
      </c>
      <c r="O184" s="122">
        <f t="shared" si="6"/>
        <v>822.52589999999998</v>
      </c>
      <c r="P184" s="122">
        <f t="shared" si="6"/>
        <v>830.64589999999998</v>
      </c>
      <c r="Q184" s="122">
        <f t="shared" si="6"/>
        <v>822.52589999999998</v>
      </c>
      <c r="R184" s="122">
        <f t="shared" si="6"/>
        <v>3596.22</v>
      </c>
      <c r="S184" s="122">
        <f t="shared" si="6"/>
        <v>5125.4999999999991</v>
      </c>
      <c r="T184" s="122">
        <f t="shared" si="6"/>
        <v>4820.2697999999991</v>
      </c>
      <c r="U184" s="122">
        <f t="shared" si="6"/>
        <v>4772.5328999999992</v>
      </c>
      <c r="V184" s="122">
        <f t="shared" si="6"/>
        <v>4582.6827000000012</v>
      </c>
      <c r="W184" s="122">
        <f t="shared" si="6"/>
        <v>1882.5300000000002</v>
      </c>
      <c r="X184" s="122">
        <f t="shared" si="6"/>
        <v>4083.3150000000001</v>
      </c>
      <c r="Y184" s="122">
        <f t="shared" si="6"/>
        <v>4083.3150000000001</v>
      </c>
      <c r="Z184" s="122">
        <f t="shared" si="6"/>
        <v>4359.5779999999995</v>
      </c>
    </row>
    <row r="185" spans="1:26" x14ac:dyDescent="0.25">
      <c r="A185" s="106"/>
      <c r="B185" s="107"/>
      <c r="C185" s="108"/>
      <c r="D185" s="104"/>
      <c r="E185" s="109"/>
      <c r="F185" s="109"/>
      <c r="G185" s="109"/>
      <c r="H185" s="105"/>
      <c r="I185" s="105"/>
      <c r="J185" s="105"/>
      <c r="K185" s="105"/>
      <c r="L185" s="105"/>
      <c r="M185" s="105"/>
      <c r="N185" s="105"/>
      <c r="O185" s="105"/>
      <c r="P185" s="105"/>
      <c r="Q185" s="105"/>
      <c r="R185" s="105"/>
      <c r="S185" s="105"/>
      <c r="T185" s="105"/>
      <c r="U185" s="105"/>
      <c r="V185" s="105"/>
      <c r="W185" s="105"/>
      <c r="X185" s="105"/>
      <c r="Y185" s="105"/>
      <c r="Z185" s="105"/>
    </row>
    <row r="186" spans="1:26" x14ac:dyDescent="0.25">
      <c r="A186" s="41" t="s">
        <v>364</v>
      </c>
      <c r="B186" s="49" t="s">
        <v>58</v>
      </c>
      <c r="C186" s="43">
        <v>45378</v>
      </c>
      <c r="D186" s="44">
        <v>1850.3999999999999</v>
      </c>
      <c r="E186" s="123"/>
      <c r="F186" s="124"/>
      <c r="G186" s="45">
        <v>709.32</v>
      </c>
      <c r="H186" s="45">
        <v>346.02480000000003</v>
      </c>
      <c r="I186" s="45">
        <v>339.24</v>
      </c>
      <c r="J186" s="45">
        <v>339.24</v>
      </c>
      <c r="K186" s="45">
        <v>339.24</v>
      </c>
      <c r="L186" s="45">
        <v>590.41999999999996</v>
      </c>
      <c r="M186" s="45">
        <v>590.41999999999996</v>
      </c>
      <c r="N186" s="45">
        <v>590.41999999999996</v>
      </c>
      <c r="O186" s="45">
        <v>590.41999999999996</v>
      </c>
      <c r="P186" s="45">
        <v>590.41999999999996</v>
      </c>
      <c r="Q186" s="45">
        <v>590.41999999999996</v>
      </c>
      <c r="R186" s="45">
        <v>1850.3999999999999</v>
      </c>
      <c r="S186" s="45">
        <v>2775.6</v>
      </c>
      <c r="T186" s="45">
        <v>2668.8935999999999</v>
      </c>
      <c r="U186" s="45">
        <v>2642.0628000000002</v>
      </c>
      <c r="V186" s="45">
        <v>2535.3564000000001</v>
      </c>
      <c r="W186" s="45">
        <v>1017.72</v>
      </c>
      <c r="X186" s="45">
        <v>2211.2280000000001</v>
      </c>
      <c r="Y186" s="45">
        <v>2211.2280000000001</v>
      </c>
      <c r="Z186" s="45">
        <v>2061.3456000000001</v>
      </c>
    </row>
    <row r="187" spans="1:26" x14ac:dyDescent="0.25">
      <c r="A187" s="41"/>
      <c r="B187" s="49" t="s">
        <v>362</v>
      </c>
      <c r="C187" s="43"/>
      <c r="D187" s="44">
        <v>679.2</v>
      </c>
      <c r="E187" s="123"/>
      <c r="F187" s="124"/>
      <c r="G187" s="45">
        <f>130.18*2</f>
        <v>260.36</v>
      </c>
      <c r="H187" s="45">
        <f>63.5052*2</f>
        <v>127.0104</v>
      </c>
      <c r="I187" s="45">
        <f>62.26*2</f>
        <v>124.52</v>
      </c>
      <c r="J187" s="45">
        <f>62.26*2</f>
        <v>124.52</v>
      </c>
      <c r="K187" s="45">
        <f>62.26*2</f>
        <v>124.52</v>
      </c>
      <c r="L187" s="45">
        <v>0</v>
      </c>
      <c r="M187" s="45">
        <v>0</v>
      </c>
      <c r="N187" s="45">
        <v>0</v>
      </c>
      <c r="O187" s="45">
        <v>0</v>
      </c>
      <c r="P187" s="45">
        <v>0</v>
      </c>
      <c r="Q187" s="45">
        <v>0</v>
      </c>
      <c r="R187" s="45">
        <f>339.6*2</f>
        <v>679.2</v>
      </c>
      <c r="S187" s="45">
        <f>509.4*2</f>
        <v>1018.8</v>
      </c>
      <c r="T187" s="45">
        <f>489.8164*2</f>
        <v>979.63279999999997</v>
      </c>
      <c r="U187" s="45">
        <f>484.8922*2</f>
        <v>969.78440000000001</v>
      </c>
      <c r="V187" s="45">
        <f>465.3086*2</f>
        <v>930.61720000000003</v>
      </c>
      <c r="W187" s="45">
        <f>186.78*2</f>
        <v>373.56</v>
      </c>
      <c r="X187" s="45">
        <f>405.822*2</f>
        <v>811.64400000000001</v>
      </c>
      <c r="Y187" s="45">
        <f>405.822*2</f>
        <v>811.64400000000001</v>
      </c>
      <c r="Z187" s="45">
        <f>378.3144*2</f>
        <v>756.62879999999996</v>
      </c>
    </row>
    <row r="188" spans="1:26" x14ac:dyDescent="0.25">
      <c r="A188" s="41"/>
      <c r="B188" s="49" t="s">
        <v>332</v>
      </c>
      <c r="C188" s="43"/>
      <c r="D188" s="44">
        <v>440.4</v>
      </c>
      <c r="E188" s="123"/>
      <c r="F188" s="124"/>
      <c r="G188" s="45">
        <v>168.82</v>
      </c>
      <c r="H188" s="45">
        <v>82.354799999999997</v>
      </c>
      <c r="I188" s="45">
        <v>80.739999999999995</v>
      </c>
      <c r="J188" s="45">
        <v>80.739999999999995</v>
      </c>
      <c r="K188" s="45">
        <v>80.739999999999995</v>
      </c>
      <c r="L188" s="45">
        <v>0</v>
      </c>
      <c r="M188" s="45">
        <v>0</v>
      </c>
      <c r="N188" s="45">
        <v>0</v>
      </c>
      <c r="O188" s="45">
        <v>0</v>
      </c>
      <c r="P188" s="45">
        <v>0</v>
      </c>
      <c r="Q188" s="45">
        <v>0</v>
      </c>
      <c r="R188" s="45">
        <v>440.4</v>
      </c>
      <c r="S188" s="45">
        <v>660.6</v>
      </c>
      <c r="T188" s="45">
        <v>635.20359999999994</v>
      </c>
      <c r="U188" s="45">
        <v>628.81780000000003</v>
      </c>
      <c r="V188" s="45">
        <v>603.42140000000006</v>
      </c>
      <c r="W188" s="45">
        <v>242.22</v>
      </c>
      <c r="X188" s="45">
        <v>526.27800000000002</v>
      </c>
      <c r="Y188" s="45">
        <v>526.27800000000002</v>
      </c>
      <c r="Z188" s="45">
        <v>490.60559999999998</v>
      </c>
    </row>
    <row r="189" spans="1:26" x14ac:dyDescent="0.25">
      <c r="A189" s="41"/>
      <c r="B189" s="49" t="s">
        <v>333</v>
      </c>
      <c r="C189" s="43"/>
      <c r="D189" s="44">
        <v>223.79999999999998</v>
      </c>
      <c r="E189" s="123"/>
      <c r="F189" s="124"/>
      <c r="G189" s="45">
        <v>85.79</v>
      </c>
      <c r="H189" s="45">
        <v>41.8506</v>
      </c>
      <c r="I189" s="45">
        <v>41.03</v>
      </c>
      <c r="J189" s="45">
        <v>41.03</v>
      </c>
      <c r="K189" s="45">
        <v>41.03</v>
      </c>
      <c r="L189" s="45">
        <v>0</v>
      </c>
      <c r="M189" s="45">
        <v>0</v>
      </c>
      <c r="N189" s="45">
        <v>0</v>
      </c>
      <c r="O189" s="45">
        <v>0</v>
      </c>
      <c r="P189" s="45">
        <v>0</v>
      </c>
      <c r="Q189" s="45">
        <v>0</v>
      </c>
      <c r="R189" s="45">
        <v>223.79999999999998</v>
      </c>
      <c r="S189" s="45">
        <v>335.7</v>
      </c>
      <c r="T189" s="45">
        <v>322.79419999999999</v>
      </c>
      <c r="U189" s="45">
        <v>319.54910000000001</v>
      </c>
      <c r="V189" s="45">
        <v>306.64330000000001</v>
      </c>
      <c r="W189" s="45">
        <v>123.09</v>
      </c>
      <c r="X189" s="45">
        <v>267.44099999999997</v>
      </c>
      <c r="Y189" s="45">
        <v>267.44099999999997</v>
      </c>
      <c r="Z189" s="45">
        <v>249.31319999999999</v>
      </c>
    </row>
    <row r="190" spans="1:26" x14ac:dyDescent="0.25">
      <c r="A190" s="41"/>
      <c r="B190" s="49" t="s">
        <v>333</v>
      </c>
      <c r="C190" s="43"/>
      <c r="D190" s="44">
        <v>369.59999999999997</v>
      </c>
      <c r="E190" s="123"/>
      <c r="F190" s="124"/>
      <c r="G190" s="45">
        <v>141.68</v>
      </c>
      <c r="H190" s="45">
        <v>69.115200000000002</v>
      </c>
      <c r="I190" s="45">
        <v>67.760000000000005</v>
      </c>
      <c r="J190" s="45">
        <v>67.760000000000005</v>
      </c>
      <c r="K190" s="45">
        <v>67.760000000000005</v>
      </c>
      <c r="L190" s="45">
        <v>0</v>
      </c>
      <c r="M190" s="45">
        <v>0</v>
      </c>
      <c r="N190" s="45">
        <v>0</v>
      </c>
      <c r="O190" s="45">
        <v>0</v>
      </c>
      <c r="P190" s="45">
        <v>0</v>
      </c>
      <c r="Q190" s="45">
        <v>0</v>
      </c>
      <c r="R190" s="45">
        <v>369.59999999999997</v>
      </c>
      <c r="S190" s="45">
        <v>554.4</v>
      </c>
      <c r="T190" s="45">
        <v>533.08639999999991</v>
      </c>
      <c r="U190" s="45">
        <v>527.72720000000004</v>
      </c>
      <c r="V190" s="45">
        <v>506.41360000000003</v>
      </c>
      <c r="W190" s="45">
        <v>203.28</v>
      </c>
      <c r="X190" s="45">
        <v>441.67199999999997</v>
      </c>
      <c r="Y190" s="45">
        <v>441.67199999999997</v>
      </c>
      <c r="Z190" s="45">
        <v>411.73439999999999</v>
      </c>
    </row>
    <row r="191" spans="1:26" x14ac:dyDescent="0.25">
      <c r="A191" s="41"/>
      <c r="B191" s="49" t="s">
        <v>335</v>
      </c>
      <c r="C191" s="43"/>
      <c r="D191" s="44">
        <v>10.799999999999999</v>
      </c>
      <c r="E191" s="123"/>
      <c r="F191" s="124"/>
      <c r="G191" s="45">
        <v>4.1400000000000006</v>
      </c>
      <c r="H191" s="45">
        <v>2.0196000000000001</v>
      </c>
      <c r="I191" s="45">
        <v>1.98</v>
      </c>
      <c r="J191" s="45">
        <v>1.98</v>
      </c>
      <c r="K191" s="45">
        <v>1.98</v>
      </c>
      <c r="L191" s="45">
        <v>0</v>
      </c>
      <c r="M191" s="45">
        <v>0</v>
      </c>
      <c r="N191" s="45">
        <v>0</v>
      </c>
      <c r="O191" s="45">
        <v>0</v>
      </c>
      <c r="P191" s="45">
        <v>0</v>
      </c>
      <c r="Q191" s="45">
        <v>0</v>
      </c>
      <c r="R191" s="45">
        <v>10.799999999999999</v>
      </c>
      <c r="S191" s="45">
        <v>16.2</v>
      </c>
      <c r="T191" s="45">
        <v>15.577199999999999</v>
      </c>
      <c r="U191" s="45">
        <v>15.4206</v>
      </c>
      <c r="V191" s="45">
        <v>14.797800000000001</v>
      </c>
      <c r="W191" s="45">
        <v>5.94</v>
      </c>
      <c r="X191" s="45">
        <v>12.905999999999999</v>
      </c>
      <c r="Y191" s="45">
        <v>12.905999999999999</v>
      </c>
      <c r="Z191" s="45">
        <v>12.0312</v>
      </c>
    </row>
    <row r="192" spans="1:26" x14ac:dyDescent="0.25">
      <c r="A192" s="41"/>
      <c r="B192" s="49" t="s">
        <v>335</v>
      </c>
      <c r="C192" s="43"/>
      <c r="D192" s="44">
        <v>25.2</v>
      </c>
      <c r="E192" s="123"/>
      <c r="F192" s="124"/>
      <c r="G192" s="45">
        <v>9.66</v>
      </c>
      <c r="H192" s="45">
        <v>4.7124000000000006</v>
      </c>
      <c r="I192" s="45">
        <v>4.62</v>
      </c>
      <c r="J192" s="45">
        <v>4.62</v>
      </c>
      <c r="K192" s="45">
        <v>4.62</v>
      </c>
      <c r="L192" s="45">
        <v>0</v>
      </c>
      <c r="M192" s="45">
        <v>0</v>
      </c>
      <c r="N192" s="45">
        <v>0</v>
      </c>
      <c r="O192" s="45">
        <v>0</v>
      </c>
      <c r="P192" s="45">
        <v>0</v>
      </c>
      <c r="Q192" s="45">
        <v>0</v>
      </c>
      <c r="R192" s="45">
        <v>25.2</v>
      </c>
      <c r="S192" s="45">
        <v>37.800000000000004</v>
      </c>
      <c r="T192" s="45">
        <v>36.346799999999995</v>
      </c>
      <c r="U192" s="45">
        <v>35.981400000000001</v>
      </c>
      <c r="V192" s="45">
        <v>34.528200000000005</v>
      </c>
      <c r="W192" s="45">
        <v>13.860000000000001</v>
      </c>
      <c r="X192" s="45">
        <v>30.113999999999997</v>
      </c>
      <c r="Y192" s="45">
        <v>30.113999999999997</v>
      </c>
      <c r="Z192" s="45">
        <v>28.072800000000001</v>
      </c>
    </row>
    <row r="193" spans="1:26" x14ac:dyDescent="0.25">
      <c r="A193" s="41"/>
      <c r="B193" s="49" t="s">
        <v>336</v>
      </c>
      <c r="C193" s="43"/>
      <c r="D193" s="44">
        <v>35.1</v>
      </c>
      <c r="E193" s="123"/>
      <c r="F193" s="124"/>
      <c r="G193" s="45">
        <v>13.455</v>
      </c>
      <c r="H193" s="45">
        <v>6.5636999999999999</v>
      </c>
      <c r="I193" s="45">
        <v>6.4349999999999996</v>
      </c>
      <c r="J193" s="45">
        <v>6.4349999999999996</v>
      </c>
      <c r="K193" s="45">
        <v>6.4349999999999996</v>
      </c>
      <c r="L193" s="45">
        <v>0</v>
      </c>
      <c r="M193" s="45">
        <v>0</v>
      </c>
      <c r="N193" s="45">
        <v>0</v>
      </c>
      <c r="O193" s="45">
        <v>0</v>
      </c>
      <c r="P193" s="45">
        <v>0</v>
      </c>
      <c r="Q193" s="45">
        <v>0</v>
      </c>
      <c r="R193" s="45">
        <v>35.1</v>
      </c>
      <c r="S193" s="45">
        <v>52.65</v>
      </c>
      <c r="T193" s="45">
        <v>50.625899999999994</v>
      </c>
      <c r="U193" s="45">
        <v>50.116950000000003</v>
      </c>
      <c r="V193" s="45">
        <v>48.092850000000006</v>
      </c>
      <c r="W193" s="45">
        <v>19.305</v>
      </c>
      <c r="X193" s="45">
        <v>41.944499999999998</v>
      </c>
      <c r="Y193" s="45">
        <v>41.944499999999998</v>
      </c>
      <c r="Z193" s="45">
        <v>39.101399999999998</v>
      </c>
    </row>
    <row r="194" spans="1:26" x14ac:dyDescent="0.25">
      <c r="A194" s="41"/>
      <c r="B194" s="49" t="s">
        <v>336</v>
      </c>
      <c r="C194" s="43"/>
      <c r="D194" s="44">
        <v>20.099999999999998</v>
      </c>
      <c r="E194" s="123"/>
      <c r="F194" s="124"/>
      <c r="G194" s="45">
        <v>7.7050000000000001</v>
      </c>
      <c r="H194" s="45">
        <v>3.7587000000000002</v>
      </c>
      <c r="I194" s="45">
        <v>3.6850000000000001</v>
      </c>
      <c r="J194" s="45">
        <v>3.6850000000000001</v>
      </c>
      <c r="K194" s="45">
        <v>3.6850000000000001</v>
      </c>
      <c r="L194" s="45">
        <v>0</v>
      </c>
      <c r="M194" s="45">
        <v>0</v>
      </c>
      <c r="N194" s="45">
        <v>0</v>
      </c>
      <c r="O194" s="45">
        <v>0</v>
      </c>
      <c r="P194" s="45">
        <v>0</v>
      </c>
      <c r="Q194" s="45">
        <v>0</v>
      </c>
      <c r="R194" s="45">
        <v>20.099999999999998</v>
      </c>
      <c r="S194" s="45">
        <v>30.150000000000002</v>
      </c>
      <c r="T194" s="45">
        <v>28.9909</v>
      </c>
      <c r="U194" s="45">
        <v>28.699449999999999</v>
      </c>
      <c r="V194" s="45">
        <v>27.54035</v>
      </c>
      <c r="W194" s="45">
        <v>11.055</v>
      </c>
      <c r="X194" s="45">
        <v>24.019500000000001</v>
      </c>
      <c r="Y194" s="45">
        <v>24.019500000000001</v>
      </c>
      <c r="Z194" s="45">
        <v>22.391400000000001</v>
      </c>
    </row>
    <row r="195" spans="1:26" x14ac:dyDescent="0.25">
      <c r="A195" s="41"/>
      <c r="B195" s="49" t="s">
        <v>340</v>
      </c>
      <c r="C195" s="43">
        <v>45378</v>
      </c>
      <c r="D195" s="44">
        <v>745.19999999999993</v>
      </c>
      <c r="E195" s="123"/>
      <c r="F195" s="124"/>
      <c r="G195" s="121" t="s">
        <v>432</v>
      </c>
      <c r="H195" s="121" t="s">
        <v>432</v>
      </c>
      <c r="I195" s="45">
        <v>228.82</v>
      </c>
      <c r="J195" s="121" t="s">
        <v>432</v>
      </c>
      <c r="K195" s="121" t="s">
        <v>432</v>
      </c>
      <c r="L195" s="121" t="s">
        <v>432</v>
      </c>
      <c r="M195" s="45">
        <v>171.45</v>
      </c>
      <c r="N195" s="121" t="s">
        <v>432</v>
      </c>
      <c r="O195" s="45">
        <v>171.45</v>
      </c>
      <c r="P195" s="45">
        <v>182.82</v>
      </c>
      <c r="Q195" s="45">
        <v>171.45</v>
      </c>
      <c r="R195" s="45">
        <v>228.82</v>
      </c>
      <c r="S195" s="121" t="s">
        <v>432</v>
      </c>
      <c r="T195" s="121" t="s">
        <v>432</v>
      </c>
      <c r="U195" s="121" t="s">
        <v>432</v>
      </c>
      <c r="V195" s="121" t="s">
        <v>432</v>
      </c>
      <c r="W195" s="121" t="s">
        <v>432</v>
      </c>
      <c r="X195" s="121" t="s">
        <v>432</v>
      </c>
      <c r="Y195" s="121" t="s">
        <v>432</v>
      </c>
      <c r="Z195" s="45">
        <v>497.92</v>
      </c>
    </row>
    <row r="196" spans="1:26" x14ac:dyDescent="0.25">
      <c r="A196" s="41"/>
      <c r="B196" s="49" t="s">
        <v>38</v>
      </c>
      <c r="C196" s="43"/>
      <c r="D196" s="122">
        <v>4399.8</v>
      </c>
      <c r="E196" s="45">
        <v>590.41999999999996</v>
      </c>
      <c r="F196" s="45">
        <v>5481.8999999999987</v>
      </c>
      <c r="G196" s="122">
        <f t="shared" ref="G196:Z196" si="7">SUM(G186:G195)</f>
        <v>1400.93</v>
      </c>
      <c r="H196" s="122">
        <f t="shared" si="7"/>
        <v>683.41019999999992</v>
      </c>
      <c r="I196" s="122">
        <f t="shared" si="7"/>
        <v>898.82999999999993</v>
      </c>
      <c r="J196" s="122">
        <f t="shared" si="7"/>
        <v>670.00999999999988</v>
      </c>
      <c r="K196" s="122">
        <f t="shared" si="7"/>
        <v>670.00999999999988</v>
      </c>
      <c r="L196" s="122">
        <f t="shared" si="7"/>
        <v>590.41999999999996</v>
      </c>
      <c r="M196" s="122">
        <f t="shared" si="7"/>
        <v>761.86999999999989</v>
      </c>
      <c r="N196" s="122">
        <f t="shared" si="7"/>
        <v>590.41999999999996</v>
      </c>
      <c r="O196" s="122">
        <f t="shared" si="7"/>
        <v>761.86999999999989</v>
      </c>
      <c r="P196" s="122">
        <f t="shared" si="7"/>
        <v>773.24</v>
      </c>
      <c r="Q196" s="122">
        <f t="shared" si="7"/>
        <v>761.86999999999989</v>
      </c>
      <c r="R196" s="122">
        <f t="shared" si="7"/>
        <v>3883.42</v>
      </c>
      <c r="S196" s="122">
        <f t="shared" si="7"/>
        <v>5481.8999999999987</v>
      </c>
      <c r="T196" s="122">
        <f t="shared" si="7"/>
        <v>5271.1513999999997</v>
      </c>
      <c r="U196" s="122">
        <f t="shared" si="7"/>
        <v>5218.1597000000002</v>
      </c>
      <c r="V196" s="122">
        <f t="shared" si="7"/>
        <v>5007.4111000000003</v>
      </c>
      <c r="W196" s="122">
        <f t="shared" si="7"/>
        <v>2010.03</v>
      </c>
      <c r="X196" s="122">
        <f t="shared" si="7"/>
        <v>4367.2469999999994</v>
      </c>
      <c r="Y196" s="122">
        <f t="shared" si="7"/>
        <v>4367.2469999999994</v>
      </c>
      <c r="Z196" s="122">
        <f t="shared" si="7"/>
        <v>4569.1443999999992</v>
      </c>
    </row>
    <row r="197" spans="1:26" x14ac:dyDescent="0.25">
      <c r="A197" s="106"/>
      <c r="B197" s="107"/>
      <c r="C197" s="108"/>
      <c r="D197" s="104"/>
      <c r="E197" s="109"/>
      <c r="F197" s="109"/>
      <c r="G197" s="109"/>
      <c r="H197" s="105"/>
      <c r="I197" s="105"/>
      <c r="J197" s="105"/>
      <c r="K197" s="105"/>
      <c r="L197" s="105"/>
      <c r="M197" s="105"/>
      <c r="N197" s="105"/>
      <c r="O197" s="105"/>
      <c r="P197" s="105"/>
      <c r="Q197" s="105"/>
      <c r="R197" s="105"/>
      <c r="S197" s="105"/>
      <c r="T197" s="105"/>
      <c r="U197" s="105"/>
      <c r="V197" s="105"/>
      <c r="W197" s="105"/>
      <c r="X197" s="105"/>
      <c r="Y197" s="105"/>
      <c r="Z197" s="105"/>
    </row>
    <row r="198" spans="1:26" x14ac:dyDescent="0.25">
      <c r="A198" s="41" t="s">
        <v>365</v>
      </c>
      <c r="B198" s="49" t="s">
        <v>58</v>
      </c>
      <c r="C198" s="43">
        <v>45380</v>
      </c>
      <c r="D198" s="44">
        <v>1850.3999999999999</v>
      </c>
      <c r="E198" s="123"/>
      <c r="F198" s="124"/>
      <c r="G198" s="45">
        <v>709.32</v>
      </c>
      <c r="H198" s="45">
        <v>346.02480000000003</v>
      </c>
      <c r="I198" s="45">
        <v>339.24</v>
      </c>
      <c r="J198" s="45">
        <v>339.24</v>
      </c>
      <c r="K198" s="45">
        <v>339.24</v>
      </c>
      <c r="L198" s="45">
        <v>771.5</v>
      </c>
      <c r="M198" s="45">
        <v>771.5</v>
      </c>
      <c r="N198" s="45">
        <v>771.5</v>
      </c>
      <c r="O198" s="45">
        <v>771.5</v>
      </c>
      <c r="P198" s="45">
        <v>771.5</v>
      </c>
      <c r="Q198" s="45">
        <v>771.5</v>
      </c>
      <c r="R198" s="45">
        <v>1850.3999999999999</v>
      </c>
      <c r="S198" s="45">
        <v>2775.6</v>
      </c>
      <c r="T198" s="45">
        <v>2668.8935999999999</v>
      </c>
      <c r="U198" s="45">
        <v>2642.0628000000002</v>
      </c>
      <c r="V198" s="45">
        <v>2535.3564000000001</v>
      </c>
      <c r="W198" s="45">
        <v>1017.72</v>
      </c>
      <c r="X198" s="45">
        <v>2211.2280000000001</v>
      </c>
      <c r="Y198" s="45">
        <v>2211.2280000000001</v>
      </c>
      <c r="Z198" s="45">
        <v>2061.3456000000001</v>
      </c>
    </row>
    <row r="199" spans="1:26" x14ac:dyDescent="0.25">
      <c r="A199" s="41"/>
      <c r="B199" s="49" t="s">
        <v>362</v>
      </c>
      <c r="C199" s="43"/>
      <c r="D199" s="44">
        <v>679.2</v>
      </c>
      <c r="E199" s="123"/>
      <c r="F199" s="124"/>
      <c r="G199" s="45">
        <f>130.18*2</f>
        <v>260.36</v>
      </c>
      <c r="H199" s="45">
        <f>63.5052*2</f>
        <v>127.0104</v>
      </c>
      <c r="I199" s="45">
        <f>62.26*2</f>
        <v>124.52</v>
      </c>
      <c r="J199" s="45">
        <f>62.26*2</f>
        <v>124.52</v>
      </c>
      <c r="K199" s="45">
        <f>62.26*2</f>
        <v>124.52</v>
      </c>
      <c r="L199" s="45">
        <v>0</v>
      </c>
      <c r="M199" s="45">
        <v>0</v>
      </c>
      <c r="N199" s="45">
        <v>0</v>
      </c>
      <c r="O199" s="45">
        <v>0</v>
      </c>
      <c r="P199" s="45">
        <v>0</v>
      </c>
      <c r="Q199" s="45">
        <v>0</v>
      </c>
      <c r="R199" s="45">
        <f>339.6*2</f>
        <v>679.2</v>
      </c>
      <c r="S199" s="45">
        <f>509.4*2</f>
        <v>1018.8</v>
      </c>
      <c r="T199" s="45">
        <f>489.8164*2</f>
        <v>979.63279999999997</v>
      </c>
      <c r="U199" s="45">
        <f>484.8922*2</f>
        <v>969.78440000000001</v>
      </c>
      <c r="V199" s="45">
        <f>465.3086*2</f>
        <v>930.61720000000003</v>
      </c>
      <c r="W199" s="45">
        <f>186.78*2</f>
        <v>373.56</v>
      </c>
      <c r="X199" s="45">
        <f>405.822*2</f>
        <v>811.64400000000001</v>
      </c>
      <c r="Y199" s="45">
        <f>405.822*2</f>
        <v>811.64400000000001</v>
      </c>
      <c r="Z199" s="45">
        <f>378.3144*2</f>
        <v>756.62879999999996</v>
      </c>
    </row>
    <row r="200" spans="1:26" x14ac:dyDescent="0.25">
      <c r="A200" s="41"/>
      <c r="B200" s="49" t="s">
        <v>332</v>
      </c>
      <c r="C200" s="43"/>
      <c r="D200" s="44">
        <v>440.4</v>
      </c>
      <c r="E200" s="123"/>
      <c r="F200" s="124"/>
      <c r="G200" s="45">
        <v>168.82</v>
      </c>
      <c r="H200" s="45">
        <v>82.354799999999997</v>
      </c>
      <c r="I200" s="45">
        <v>80.739999999999995</v>
      </c>
      <c r="J200" s="45">
        <v>80.739999999999995</v>
      </c>
      <c r="K200" s="45">
        <v>80.739999999999995</v>
      </c>
      <c r="L200" s="45">
        <v>0</v>
      </c>
      <c r="M200" s="45">
        <v>0</v>
      </c>
      <c r="N200" s="45">
        <v>0</v>
      </c>
      <c r="O200" s="45">
        <v>0</v>
      </c>
      <c r="P200" s="45">
        <v>0</v>
      </c>
      <c r="Q200" s="45">
        <v>0</v>
      </c>
      <c r="R200" s="45">
        <v>440.4</v>
      </c>
      <c r="S200" s="45">
        <v>660.6</v>
      </c>
      <c r="T200" s="45">
        <v>635.20359999999994</v>
      </c>
      <c r="U200" s="45">
        <v>628.81780000000003</v>
      </c>
      <c r="V200" s="45">
        <v>603.42140000000006</v>
      </c>
      <c r="W200" s="45">
        <v>242.22</v>
      </c>
      <c r="X200" s="45">
        <v>526.27800000000002</v>
      </c>
      <c r="Y200" s="45">
        <v>526.27800000000002</v>
      </c>
      <c r="Z200" s="45">
        <v>490.60559999999998</v>
      </c>
    </row>
    <row r="201" spans="1:26" x14ac:dyDescent="0.25">
      <c r="A201" s="41"/>
      <c r="B201" s="49" t="s">
        <v>333</v>
      </c>
      <c r="C201" s="43"/>
      <c r="D201" s="44">
        <v>223.79999999999998</v>
      </c>
      <c r="E201" s="123"/>
      <c r="F201" s="124"/>
      <c r="G201" s="45">
        <v>85.79</v>
      </c>
      <c r="H201" s="45">
        <v>41.8506</v>
      </c>
      <c r="I201" s="45">
        <v>41.03</v>
      </c>
      <c r="J201" s="45">
        <v>41.03</v>
      </c>
      <c r="K201" s="45">
        <v>41.03</v>
      </c>
      <c r="L201" s="45">
        <v>0</v>
      </c>
      <c r="M201" s="45">
        <v>0</v>
      </c>
      <c r="N201" s="45">
        <v>0</v>
      </c>
      <c r="O201" s="45">
        <v>0</v>
      </c>
      <c r="P201" s="45">
        <v>0</v>
      </c>
      <c r="Q201" s="45">
        <v>0</v>
      </c>
      <c r="R201" s="45">
        <v>223.79999999999998</v>
      </c>
      <c r="S201" s="45">
        <v>335.7</v>
      </c>
      <c r="T201" s="45">
        <v>322.79419999999999</v>
      </c>
      <c r="U201" s="45">
        <v>319.54910000000001</v>
      </c>
      <c r="V201" s="45">
        <v>306.64330000000001</v>
      </c>
      <c r="W201" s="45">
        <v>123.09</v>
      </c>
      <c r="X201" s="45">
        <v>267.44099999999997</v>
      </c>
      <c r="Y201" s="45">
        <v>267.44099999999997</v>
      </c>
      <c r="Z201" s="45">
        <v>249.31319999999999</v>
      </c>
    </row>
    <row r="202" spans="1:26" x14ac:dyDescent="0.25">
      <c r="A202" s="41"/>
      <c r="B202" s="49" t="s">
        <v>333</v>
      </c>
      <c r="C202" s="43"/>
      <c r="D202" s="44">
        <v>369.59999999999997</v>
      </c>
      <c r="E202" s="123"/>
      <c r="F202" s="124"/>
      <c r="G202" s="45">
        <v>141.68</v>
      </c>
      <c r="H202" s="45">
        <v>69.115200000000002</v>
      </c>
      <c r="I202" s="45">
        <v>67.760000000000005</v>
      </c>
      <c r="J202" s="45">
        <v>67.760000000000005</v>
      </c>
      <c r="K202" s="45">
        <v>67.760000000000005</v>
      </c>
      <c r="L202" s="45">
        <v>0</v>
      </c>
      <c r="M202" s="45">
        <v>0</v>
      </c>
      <c r="N202" s="45">
        <v>0</v>
      </c>
      <c r="O202" s="45">
        <v>0</v>
      </c>
      <c r="P202" s="45">
        <v>0</v>
      </c>
      <c r="Q202" s="45">
        <v>0</v>
      </c>
      <c r="R202" s="45">
        <v>369.59999999999997</v>
      </c>
      <c r="S202" s="45">
        <v>554.4</v>
      </c>
      <c r="T202" s="45">
        <v>533.08639999999991</v>
      </c>
      <c r="U202" s="45">
        <v>527.72720000000004</v>
      </c>
      <c r="V202" s="45">
        <v>506.41360000000003</v>
      </c>
      <c r="W202" s="45">
        <v>203.28</v>
      </c>
      <c r="X202" s="45">
        <v>441.67199999999997</v>
      </c>
      <c r="Y202" s="45">
        <v>441.67199999999997</v>
      </c>
      <c r="Z202" s="45">
        <v>411.73439999999999</v>
      </c>
    </row>
    <row r="203" spans="1:26" x14ac:dyDescent="0.25">
      <c r="A203" s="41"/>
      <c r="B203" s="49" t="s">
        <v>334</v>
      </c>
      <c r="C203" s="43">
        <v>88305</v>
      </c>
      <c r="D203" s="44">
        <v>82.2</v>
      </c>
      <c r="E203" s="123"/>
      <c r="F203" s="124"/>
      <c r="G203" s="45">
        <v>31.51</v>
      </c>
      <c r="H203" s="45">
        <v>15.371400000000001</v>
      </c>
      <c r="I203" s="45">
        <v>15.07</v>
      </c>
      <c r="J203" s="45">
        <v>36.44</v>
      </c>
      <c r="K203" s="45">
        <v>15.07</v>
      </c>
      <c r="L203" s="45">
        <v>46.212949999999999</v>
      </c>
      <c r="M203" s="45">
        <v>46.212949999999999</v>
      </c>
      <c r="N203" s="45">
        <v>46.212949999999999</v>
      </c>
      <c r="O203" s="45">
        <v>46.212949999999999</v>
      </c>
      <c r="P203" s="45">
        <v>46.212949999999999</v>
      </c>
      <c r="Q203" s="45">
        <v>46.212949999999999</v>
      </c>
      <c r="R203" s="45">
        <v>82.2</v>
      </c>
      <c r="S203" s="45">
        <v>123.3</v>
      </c>
      <c r="T203" s="45">
        <v>36.44</v>
      </c>
      <c r="U203" s="45">
        <v>36.44</v>
      </c>
      <c r="V203" s="45">
        <v>36.44</v>
      </c>
      <c r="W203" s="45">
        <v>36.44</v>
      </c>
      <c r="X203" s="45">
        <v>98.228999999999999</v>
      </c>
      <c r="Y203" s="45">
        <v>98.228999999999999</v>
      </c>
      <c r="Z203" s="45">
        <v>91.570800000000006</v>
      </c>
    </row>
    <row r="204" spans="1:26" x14ac:dyDescent="0.25">
      <c r="A204" s="41"/>
      <c r="B204" s="49" t="s">
        <v>335</v>
      </c>
      <c r="C204" s="43"/>
      <c r="D204" s="44">
        <v>10.799999999999999</v>
      </c>
      <c r="E204" s="123"/>
      <c r="F204" s="124"/>
      <c r="G204" s="45">
        <v>4.1400000000000006</v>
      </c>
      <c r="H204" s="45">
        <v>2.0196000000000001</v>
      </c>
      <c r="I204" s="45">
        <v>1.98</v>
      </c>
      <c r="J204" s="45">
        <v>1.98</v>
      </c>
      <c r="K204" s="45">
        <v>1.98</v>
      </c>
      <c r="L204" s="45">
        <v>0</v>
      </c>
      <c r="M204" s="45">
        <v>0</v>
      </c>
      <c r="N204" s="45">
        <v>0</v>
      </c>
      <c r="O204" s="45">
        <v>0</v>
      </c>
      <c r="P204" s="45">
        <v>0</v>
      </c>
      <c r="Q204" s="45">
        <v>0</v>
      </c>
      <c r="R204" s="45">
        <v>10.799999999999999</v>
      </c>
      <c r="S204" s="45">
        <v>16.2</v>
      </c>
      <c r="T204" s="45">
        <v>15.577199999999999</v>
      </c>
      <c r="U204" s="45">
        <v>15.4206</v>
      </c>
      <c r="V204" s="45">
        <v>14.797800000000001</v>
      </c>
      <c r="W204" s="45">
        <v>5.94</v>
      </c>
      <c r="X204" s="45">
        <v>12.905999999999999</v>
      </c>
      <c r="Y204" s="45">
        <v>12.905999999999999</v>
      </c>
      <c r="Z204" s="45">
        <v>12.0312</v>
      </c>
    </row>
    <row r="205" spans="1:26" x14ac:dyDescent="0.25">
      <c r="A205" s="41"/>
      <c r="B205" s="49" t="s">
        <v>335</v>
      </c>
      <c r="C205" s="43"/>
      <c r="D205" s="44">
        <v>25.2</v>
      </c>
      <c r="E205" s="123"/>
      <c r="F205" s="124"/>
      <c r="G205" s="45">
        <v>9.66</v>
      </c>
      <c r="H205" s="45">
        <v>4.7124000000000006</v>
      </c>
      <c r="I205" s="45">
        <v>4.62</v>
      </c>
      <c r="J205" s="45">
        <v>4.62</v>
      </c>
      <c r="K205" s="45">
        <v>4.62</v>
      </c>
      <c r="L205" s="45">
        <v>0</v>
      </c>
      <c r="M205" s="45">
        <v>0</v>
      </c>
      <c r="N205" s="45">
        <v>0</v>
      </c>
      <c r="O205" s="45">
        <v>0</v>
      </c>
      <c r="P205" s="45">
        <v>0</v>
      </c>
      <c r="Q205" s="45">
        <v>0</v>
      </c>
      <c r="R205" s="45">
        <v>25.2</v>
      </c>
      <c r="S205" s="45">
        <v>37.800000000000004</v>
      </c>
      <c r="T205" s="45">
        <v>36.346799999999995</v>
      </c>
      <c r="U205" s="45">
        <v>35.981400000000001</v>
      </c>
      <c r="V205" s="45">
        <v>34.528200000000005</v>
      </c>
      <c r="W205" s="45">
        <v>13.860000000000001</v>
      </c>
      <c r="X205" s="45">
        <v>30.113999999999997</v>
      </c>
      <c r="Y205" s="45">
        <v>30.113999999999997</v>
      </c>
      <c r="Z205" s="45">
        <v>28.072800000000001</v>
      </c>
    </row>
    <row r="206" spans="1:26" x14ac:dyDescent="0.25">
      <c r="A206" s="41"/>
      <c r="B206" s="49" t="s">
        <v>336</v>
      </c>
      <c r="C206" s="43"/>
      <c r="D206" s="44">
        <v>9.6</v>
      </c>
      <c r="E206" s="123"/>
      <c r="F206" s="124"/>
      <c r="G206" s="45">
        <v>3.68</v>
      </c>
      <c r="H206" s="45">
        <v>1.7952000000000001</v>
      </c>
      <c r="I206" s="45">
        <v>1.76</v>
      </c>
      <c r="J206" s="45">
        <v>1.76</v>
      </c>
      <c r="K206" s="45">
        <v>1.76</v>
      </c>
      <c r="L206" s="45">
        <v>0</v>
      </c>
      <c r="M206" s="45">
        <v>0</v>
      </c>
      <c r="N206" s="45">
        <v>0</v>
      </c>
      <c r="O206" s="45">
        <v>0</v>
      </c>
      <c r="P206" s="45">
        <v>0</v>
      </c>
      <c r="Q206" s="45">
        <v>0</v>
      </c>
      <c r="R206" s="45">
        <v>9.6</v>
      </c>
      <c r="S206" s="45">
        <v>14.4</v>
      </c>
      <c r="T206" s="45">
        <v>13.846399999999999</v>
      </c>
      <c r="U206" s="45">
        <v>13.7072</v>
      </c>
      <c r="V206" s="45">
        <v>13.153600000000001</v>
      </c>
      <c r="W206" s="45">
        <v>5.28</v>
      </c>
      <c r="X206" s="45">
        <v>11.472</v>
      </c>
      <c r="Y206" s="45">
        <v>11.472</v>
      </c>
      <c r="Z206" s="45">
        <v>10.6944</v>
      </c>
    </row>
    <row r="207" spans="1:26" x14ac:dyDescent="0.25">
      <c r="A207" s="41"/>
      <c r="B207" s="49" t="s">
        <v>336</v>
      </c>
      <c r="C207" s="43"/>
      <c r="D207" s="44">
        <v>20.099999999999998</v>
      </c>
      <c r="E207" s="123"/>
      <c r="F207" s="124"/>
      <c r="G207" s="45">
        <v>7.7050000000000001</v>
      </c>
      <c r="H207" s="45">
        <v>3.7587000000000002</v>
      </c>
      <c r="I207" s="45">
        <v>3.6850000000000001</v>
      </c>
      <c r="J207" s="45">
        <v>3.6850000000000001</v>
      </c>
      <c r="K207" s="45">
        <v>3.6850000000000001</v>
      </c>
      <c r="L207" s="45">
        <v>0</v>
      </c>
      <c r="M207" s="45">
        <v>0</v>
      </c>
      <c r="N207" s="45">
        <v>0</v>
      </c>
      <c r="O207" s="45">
        <v>0</v>
      </c>
      <c r="P207" s="45">
        <v>0</v>
      </c>
      <c r="Q207" s="45">
        <v>0</v>
      </c>
      <c r="R207" s="45">
        <v>20.099999999999998</v>
      </c>
      <c r="S207" s="45">
        <v>30.150000000000002</v>
      </c>
      <c r="T207" s="45">
        <v>28.9909</v>
      </c>
      <c r="U207" s="45">
        <v>28.699449999999999</v>
      </c>
      <c r="V207" s="45">
        <v>27.54035</v>
      </c>
      <c r="W207" s="45">
        <v>11.055</v>
      </c>
      <c r="X207" s="45">
        <v>24.019500000000001</v>
      </c>
      <c r="Y207" s="45">
        <v>24.019500000000001</v>
      </c>
      <c r="Z207" s="45">
        <v>22.391400000000001</v>
      </c>
    </row>
    <row r="208" spans="1:26" x14ac:dyDescent="0.25">
      <c r="A208" s="41"/>
      <c r="B208" s="49" t="s">
        <v>340</v>
      </c>
      <c r="C208" s="43">
        <v>45380</v>
      </c>
      <c r="D208" s="44">
        <v>847.19999999999993</v>
      </c>
      <c r="E208" s="123"/>
      <c r="F208" s="124"/>
      <c r="G208" s="121" t="s">
        <v>432</v>
      </c>
      <c r="H208" s="121" t="s">
        <v>432</v>
      </c>
      <c r="I208" s="45">
        <v>255.86</v>
      </c>
      <c r="J208" s="121" t="s">
        <v>432</v>
      </c>
      <c r="K208" s="121" t="s">
        <v>432</v>
      </c>
      <c r="L208" s="121" t="s">
        <v>432</v>
      </c>
      <c r="M208" s="45">
        <v>186.18</v>
      </c>
      <c r="N208" s="121" t="s">
        <v>432</v>
      </c>
      <c r="O208" s="45">
        <v>186.18</v>
      </c>
      <c r="P208" s="45">
        <v>198.06</v>
      </c>
      <c r="Q208" s="45">
        <v>186.18</v>
      </c>
      <c r="R208" s="45">
        <v>255.86</v>
      </c>
      <c r="S208" s="121" t="s">
        <v>432</v>
      </c>
      <c r="T208" s="121" t="s">
        <v>432</v>
      </c>
      <c r="U208" s="121" t="s">
        <v>432</v>
      </c>
      <c r="V208" s="121" t="s">
        <v>432</v>
      </c>
      <c r="W208" s="121" t="s">
        <v>432</v>
      </c>
      <c r="X208" s="121" t="s">
        <v>432</v>
      </c>
      <c r="Y208" s="121" t="s">
        <v>432</v>
      </c>
      <c r="Z208" s="45">
        <v>636.86400000000003</v>
      </c>
    </row>
    <row r="209" spans="1:26" x14ac:dyDescent="0.25">
      <c r="A209" s="41"/>
      <c r="B209" s="49" t="s">
        <v>38</v>
      </c>
      <c r="C209" s="43"/>
      <c r="D209" s="122">
        <v>4558.5</v>
      </c>
      <c r="E209" s="45">
        <v>680.40499999999997</v>
      </c>
      <c r="F209" s="45">
        <v>5566.9499999999989</v>
      </c>
      <c r="G209" s="122">
        <f t="shared" ref="G209:Z209" si="8">SUM(G198:G208)</f>
        <v>1422.6650000000002</v>
      </c>
      <c r="H209" s="122">
        <f t="shared" si="8"/>
        <v>694.01309999999989</v>
      </c>
      <c r="I209" s="122">
        <f t="shared" si="8"/>
        <v>936.26499999999999</v>
      </c>
      <c r="J209" s="122">
        <f t="shared" si="8"/>
        <v>701.77499999999998</v>
      </c>
      <c r="K209" s="122">
        <f t="shared" si="8"/>
        <v>680.40499999999997</v>
      </c>
      <c r="L209" s="122">
        <f t="shared" si="8"/>
        <v>817.71294999999998</v>
      </c>
      <c r="M209" s="122">
        <f t="shared" si="8"/>
        <v>1003.8929499999999</v>
      </c>
      <c r="N209" s="122">
        <f t="shared" si="8"/>
        <v>817.71294999999998</v>
      </c>
      <c r="O209" s="122">
        <f t="shared" si="8"/>
        <v>1003.8929499999999</v>
      </c>
      <c r="P209" s="122">
        <f t="shared" si="8"/>
        <v>1015.77295</v>
      </c>
      <c r="Q209" s="122">
        <f t="shared" si="8"/>
        <v>1003.8929499999999</v>
      </c>
      <c r="R209" s="122">
        <f t="shared" si="8"/>
        <v>3967.16</v>
      </c>
      <c r="S209" s="122">
        <f t="shared" si="8"/>
        <v>5566.9499999999989</v>
      </c>
      <c r="T209" s="122">
        <f t="shared" si="8"/>
        <v>5270.8118999999997</v>
      </c>
      <c r="U209" s="122">
        <f t="shared" si="8"/>
        <v>5218.18995</v>
      </c>
      <c r="V209" s="122">
        <f t="shared" si="8"/>
        <v>5008.9118499999995</v>
      </c>
      <c r="W209" s="122">
        <f t="shared" si="8"/>
        <v>2032.4449999999999</v>
      </c>
      <c r="X209" s="122">
        <f t="shared" si="8"/>
        <v>4435.0034999999998</v>
      </c>
      <c r="Y209" s="122">
        <f t="shared" si="8"/>
        <v>4435.0034999999998</v>
      </c>
      <c r="Z209" s="122">
        <f t="shared" si="8"/>
        <v>4771.2522000000008</v>
      </c>
    </row>
    <row r="210" spans="1:26" x14ac:dyDescent="0.25">
      <c r="A210" s="106"/>
      <c r="B210" s="107"/>
      <c r="C210" s="108"/>
      <c r="D210" s="104"/>
      <c r="E210" s="109"/>
      <c r="F210" s="109"/>
      <c r="G210" s="109"/>
      <c r="H210" s="105"/>
      <c r="I210" s="105"/>
      <c r="J210" s="105"/>
      <c r="K210" s="105"/>
      <c r="L210" s="105"/>
      <c r="M210" s="105"/>
      <c r="N210" s="105"/>
      <c r="O210" s="105"/>
      <c r="P210" s="105"/>
      <c r="Q210" s="105"/>
      <c r="R210" s="105"/>
      <c r="S210" s="105"/>
      <c r="T210" s="105"/>
      <c r="U210" s="105"/>
      <c r="V210" s="105"/>
      <c r="W210" s="105"/>
      <c r="X210" s="105"/>
      <c r="Y210" s="105"/>
      <c r="Z210" s="105"/>
    </row>
    <row r="211" spans="1:26" x14ac:dyDescent="0.25">
      <c r="A211" s="41" t="s">
        <v>366</v>
      </c>
      <c r="B211" s="49" t="s">
        <v>58</v>
      </c>
      <c r="C211" s="43">
        <v>45385</v>
      </c>
      <c r="D211" s="44">
        <v>1850.3999999999999</v>
      </c>
      <c r="E211" s="123"/>
      <c r="F211" s="124"/>
      <c r="G211" s="45">
        <v>709.32</v>
      </c>
      <c r="H211" s="45">
        <v>346.02480000000003</v>
      </c>
      <c r="I211" s="45">
        <v>339.24</v>
      </c>
      <c r="J211" s="45">
        <v>339.24</v>
      </c>
      <c r="K211" s="45">
        <v>339.24</v>
      </c>
      <c r="L211" s="45">
        <v>771.5</v>
      </c>
      <c r="M211" s="45">
        <v>771.5</v>
      </c>
      <c r="N211" s="45">
        <v>771.5</v>
      </c>
      <c r="O211" s="45">
        <v>771.5</v>
      </c>
      <c r="P211" s="45">
        <v>771.5</v>
      </c>
      <c r="Q211" s="45">
        <v>771.5</v>
      </c>
      <c r="R211" s="45">
        <v>1850.3999999999999</v>
      </c>
      <c r="S211" s="45">
        <v>2775.6</v>
      </c>
      <c r="T211" s="45">
        <v>2668.8935999999999</v>
      </c>
      <c r="U211" s="45">
        <v>2642.0628000000002</v>
      </c>
      <c r="V211" s="45">
        <v>2535.3564000000001</v>
      </c>
      <c r="W211" s="45">
        <v>1017.72</v>
      </c>
      <c r="X211" s="45">
        <v>2211.2280000000001</v>
      </c>
      <c r="Y211" s="45">
        <v>2211.2280000000001</v>
      </c>
      <c r="Z211" s="45">
        <v>2061.3456000000001</v>
      </c>
    </row>
    <row r="212" spans="1:26" x14ac:dyDescent="0.25">
      <c r="A212" s="41"/>
      <c r="B212" s="49" t="s">
        <v>362</v>
      </c>
      <c r="C212" s="43"/>
      <c r="D212" s="44">
        <v>679.2</v>
      </c>
      <c r="E212" s="123"/>
      <c r="F212" s="124"/>
      <c r="G212" s="45">
        <f>130.18*2</f>
        <v>260.36</v>
      </c>
      <c r="H212" s="45">
        <f>63.5052*2</f>
        <v>127.0104</v>
      </c>
      <c r="I212" s="45">
        <f>62.26*2</f>
        <v>124.52</v>
      </c>
      <c r="J212" s="45">
        <f>62.26*2</f>
        <v>124.52</v>
      </c>
      <c r="K212" s="45">
        <f>62.26*2</f>
        <v>124.52</v>
      </c>
      <c r="L212" s="45">
        <v>0</v>
      </c>
      <c r="M212" s="45">
        <v>0</v>
      </c>
      <c r="N212" s="45">
        <v>0</v>
      </c>
      <c r="O212" s="45">
        <v>0</v>
      </c>
      <c r="P212" s="45">
        <v>0</v>
      </c>
      <c r="Q212" s="45">
        <v>0</v>
      </c>
      <c r="R212" s="45">
        <f>339.6*2</f>
        <v>679.2</v>
      </c>
      <c r="S212" s="45">
        <f>509.4*2</f>
        <v>1018.8</v>
      </c>
      <c r="T212" s="45">
        <f>489.8164*2</f>
        <v>979.63279999999997</v>
      </c>
      <c r="U212" s="45">
        <f>484.8922*2</f>
        <v>969.78440000000001</v>
      </c>
      <c r="V212" s="45">
        <f>465.3086*2</f>
        <v>930.61720000000003</v>
      </c>
      <c r="W212" s="45">
        <f>186.78*2</f>
        <v>373.56</v>
      </c>
      <c r="X212" s="45">
        <f>405.822*2</f>
        <v>811.64400000000001</v>
      </c>
      <c r="Y212" s="45">
        <f>405.822*2</f>
        <v>811.64400000000001</v>
      </c>
      <c r="Z212" s="45">
        <f>378.3144*2</f>
        <v>756.62879999999996</v>
      </c>
    </row>
    <row r="213" spans="1:26" x14ac:dyDescent="0.25">
      <c r="A213" s="41"/>
      <c r="B213" s="49" t="s">
        <v>333</v>
      </c>
      <c r="C213" s="43"/>
      <c r="D213" s="44">
        <v>223.79999999999998</v>
      </c>
      <c r="E213" s="123"/>
      <c r="F213" s="124"/>
      <c r="G213" s="45">
        <v>85.79</v>
      </c>
      <c r="H213" s="45">
        <v>41.8506</v>
      </c>
      <c r="I213" s="45">
        <v>41.03</v>
      </c>
      <c r="J213" s="45">
        <v>41.03</v>
      </c>
      <c r="K213" s="45">
        <v>41.03</v>
      </c>
      <c r="L213" s="45">
        <v>0</v>
      </c>
      <c r="M213" s="45">
        <v>0</v>
      </c>
      <c r="N213" s="45">
        <v>0</v>
      </c>
      <c r="O213" s="45">
        <v>0</v>
      </c>
      <c r="P213" s="45">
        <v>0</v>
      </c>
      <c r="Q213" s="45">
        <v>0</v>
      </c>
      <c r="R213" s="45">
        <v>223.79999999999998</v>
      </c>
      <c r="S213" s="45">
        <v>335.7</v>
      </c>
      <c r="T213" s="45">
        <v>322.79419999999999</v>
      </c>
      <c r="U213" s="45">
        <v>319.54910000000001</v>
      </c>
      <c r="V213" s="45">
        <v>306.64330000000001</v>
      </c>
      <c r="W213" s="45">
        <v>123.09</v>
      </c>
      <c r="X213" s="45">
        <v>267.44099999999997</v>
      </c>
      <c r="Y213" s="45">
        <v>267.44099999999997</v>
      </c>
      <c r="Z213" s="45">
        <v>249.31319999999999</v>
      </c>
    </row>
    <row r="214" spans="1:26" x14ac:dyDescent="0.25">
      <c r="A214" s="41"/>
      <c r="B214" s="49" t="s">
        <v>333</v>
      </c>
      <c r="C214" s="43"/>
      <c r="D214" s="44">
        <v>369.59999999999997</v>
      </c>
      <c r="E214" s="123"/>
      <c r="F214" s="124"/>
      <c r="G214" s="45">
        <v>141.68</v>
      </c>
      <c r="H214" s="45">
        <v>69.115200000000002</v>
      </c>
      <c r="I214" s="45">
        <v>67.760000000000005</v>
      </c>
      <c r="J214" s="45">
        <v>67.760000000000005</v>
      </c>
      <c r="K214" s="45">
        <v>67.760000000000005</v>
      </c>
      <c r="L214" s="45">
        <v>0</v>
      </c>
      <c r="M214" s="45">
        <v>0</v>
      </c>
      <c r="N214" s="45">
        <v>0</v>
      </c>
      <c r="O214" s="45">
        <v>0</v>
      </c>
      <c r="P214" s="45">
        <v>0</v>
      </c>
      <c r="Q214" s="45">
        <v>0</v>
      </c>
      <c r="R214" s="45">
        <v>369.59999999999997</v>
      </c>
      <c r="S214" s="45">
        <v>554.4</v>
      </c>
      <c r="T214" s="45">
        <v>533.08639999999991</v>
      </c>
      <c r="U214" s="45">
        <v>527.72720000000004</v>
      </c>
      <c r="V214" s="45">
        <v>506.41360000000003</v>
      </c>
      <c r="W214" s="45">
        <v>203.28</v>
      </c>
      <c r="X214" s="45">
        <v>441.67199999999997</v>
      </c>
      <c r="Y214" s="45">
        <v>441.67199999999997</v>
      </c>
      <c r="Z214" s="45">
        <v>411.73439999999999</v>
      </c>
    </row>
    <row r="215" spans="1:26" x14ac:dyDescent="0.25">
      <c r="A215" s="41"/>
      <c r="B215" s="49" t="s">
        <v>334</v>
      </c>
      <c r="C215" s="43">
        <v>88305</v>
      </c>
      <c r="D215" s="44">
        <v>82.2</v>
      </c>
      <c r="E215" s="123"/>
      <c r="F215" s="124"/>
      <c r="G215" s="45">
        <v>31.51</v>
      </c>
      <c r="H215" s="45">
        <v>15.371400000000001</v>
      </c>
      <c r="I215" s="45">
        <v>15.07</v>
      </c>
      <c r="J215" s="45">
        <v>36.44</v>
      </c>
      <c r="K215" s="45">
        <v>15.07</v>
      </c>
      <c r="L215" s="45">
        <v>46.212949999999999</v>
      </c>
      <c r="M215" s="45">
        <v>46.212949999999999</v>
      </c>
      <c r="N215" s="45">
        <v>46.212949999999999</v>
      </c>
      <c r="O215" s="45">
        <v>46.212949999999999</v>
      </c>
      <c r="P215" s="45">
        <v>46.212949999999999</v>
      </c>
      <c r="Q215" s="45">
        <v>46.212949999999999</v>
      </c>
      <c r="R215" s="45">
        <v>82.2</v>
      </c>
      <c r="S215" s="45">
        <v>123.3</v>
      </c>
      <c r="T215" s="45">
        <v>36.44</v>
      </c>
      <c r="U215" s="45">
        <v>36.44</v>
      </c>
      <c r="V215" s="45">
        <v>36.44</v>
      </c>
      <c r="W215" s="45">
        <v>36.44</v>
      </c>
      <c r="X215" s="45">
        <v>98.228999999999999</v>
      </c>
      <c r="Y215" s="45">
        <v>98.228999999999999</v>
      </c>
      <c r="Z215" s="45">
        <v>91.570800000000006</v>
      </c>
    </row>
    <row r="216" spans="1:26" x14ac:dyDescent="0.25">
      <c r="A216" s="41"/>
      <c r="B216" s="49" t="s">
        <v>335</v>
      </c>
      <c r="C216" s="43"/>
      <c r="D216" s="44">
        <v>10.799999999999999</v>
      </c>
      <c r="E216" s="123"/>
      <c r="F216" s="124"/>
      <c r="G216" s="45">
        <v>4.1400000000000006</v>
      </c>
      <c r="H216" s="45">
        <v>2.0196000000000001</v>
      </c>
      <c r="I216" s="45">
        <v>1.98</v>
      </c>
      <c r="J216" s="45">
        <v>1.98</v>
      </c>
      <c r="K216" s="45">
        <v>1.98</v>
      </c>
      <c r="L216" s="45">
        <v>0</v>
      </c>
      <c r="M216" s="45">
        <v>0</v>
      </c>
      <c r="N216" s="45">
        <v>0</v>
      </c>
      <c r="O216" s="45">
        <v>0</v>
      </c>
      <c r="P216" s="45">
        <v>0</v>
      </c>
      <c r="Q216" s="45">
        <v>0</v>
      </c>
      <c r="R216" s="45">
        <v>10.799999999999999</v>
      </c>
      <c r="S216" s="45">
        <v>16.2</v>
      </c>
      <c r="T216" s="45">
        <v>15.577199999999999</v>
      </c>
      <c r="U216" s="45">
        <v>15.4206</v>
      </c>
      <c r="V216" s="45">
        <v>14.797800000000001</v>
      </c>
      <c r="W216" s="45">
        <v>5.94</v>
      </c>
      <c r="X216" s="45">
        <v>12.905999999999999</v>
      </c>
      <c r="Y216" s="45">
        <v>12.905999999999999</v>
      </c>
      <c r="Z216" s="45">
        <v>12.0312</v>
      </c>
    </row>
    <row r="217" spans="1:26" x14ac:dyDescent="0.25">
      <c r="A217" s="41"/>
      <c r="B217" s="49" t="s">
        <v>335</v>
      </c>
      <c r="C217" s="43"/>
      <c r="D217" s="44">
        <v>25.2</v>
      </c>
      <c r="E217" s="123"/>
      <c r="F217" s="124"/>
      <c r="G217" s="45">
        <v>9.66</v>
      </c>
      <c r="H217" s="45">
        <v>4.7124000000000006</v>
      </c>
      <c r="I217" s="45">
        <v>4.62</v>
      </c>
      <c r="J217" s="45">
        <v>4.62</v>
      </c>
      <c r="K217" s="45">
        <v>4.62</v>
      </c>
      <c r="L217" s="45">
        <v>0</v>
      </c>
      <c r="M217" s="45">
        <v>0</v>
      </c>
      <c r="N217" s="45">
        <v>0</v>
      </c>
      <c r="O217" s="45">
        <v>0</v>
      </c>
      <c r="P217" s="45">
        <v>0</v>
      </c>
      <c r="Q217" s="45">
        <v>0</v>
      </c>
      <c r="R217" s="45">
        <v>25.2</v>
      </c>
      <c r="S217" s="45">
        <v>37.800000000000004</v>
      </c>
      <c r="T217" s="45">
        <v>36.346799999999995</v>
      </c>
      <c r="U217" s="45">
        <v>35.981400000000001</v>
      </c>
      <c r="V217" s="45">
        <v>34.528200000000005</v>
      </c>
      <c r="W217" s="45">
        <v>13.860000000000001</v>
      </c>
      <c r="X217" s="45">
        <v>30.113999999999997</v>
      </c>
      <c r="Y217" s="45">
        <v>30.113999999999997</v>
      </c>
      <c r="Z217" s="45">
        <v>28.072800000000001</v>
      </c>
    </row>
    <row r="218" spans="1:26" x14ac:dyDescent="0.25">
      <c r="A218" s="41"/>
      <c r="B218" s="49" t="s">
        <v>335</v>
      </c>
      <c r="C218" s="43"/>
      <c r="D218" s="44">
        <v>5.3999999999999995</v>
      </c>
      <c r="E218" s="123"/>
      <c r="F218" s="124"/>
      <c r="G218" s="45">
        <v>2.0700000000000003</v>
      </c>
      <c r="H218" s="45">
        <v>1.0098</v>
      </c>
      <c r="I218" s="45">
        <v>0.99</v>
      </c>
      <c r="J218" s="45">
        <v>0.99</v>
      </c>
      <c r="K218" s="45">
        <v>0.99</v>
      </c>
      <c r="L218" s="45">
        <v>0</v>
      </c>
      <c r="M218" s="45">
        <v>0</v>
      </c>
      <c r="N218" s="45">
        <v>0</v>
      </c>
      <c r="O218" s="45">
        <v>0</v>
      </c>
      <c r="P218" s="45">
        <v>0</v>
      </c>
      <c r="Q218" s="45">
        <v>0</v>
      </c>
      <c r="R218" s="45">
        <v>5.3999999999999995</v>
      </c>
      <c r="S218" s="45">
        <v>8.1</v>
      </c>
      <c r="T218" s="45">
        <v>7.7885999999999997</v>
      </c>
      <c r="U218" s="45">
        <v>7.7103000000000002</v>
      </c>
      <c r="V218" s="45">
        <v>7.3989000000000003</v>
      </c>
      <c r="W218" s="45">
        <v>2.97</v>
      </c>
      <c r="X218" s="45">
        <v>6.4529999999999994</v>
      </c>
      <c r="Y218" s="45">
        <v>6.4529999999999994</v>
      </c>
      <c r="Z218" s="45">
        <v>6.0156000000000001</v>
      </c>
    </row>
    <row r="219" spans="1:26" x14ac:dyDescent="0.25">
      <c r="A219" s="41"/>
      <c r="B219" s="49" t="s">
        <v>336</v>
      </c>
      <c r="C219" s="43"/>
      <c r="D219" s="44">
        <v>9.6</v>
      </c>
      <c r="E219" s="123"/>
      <c r="F219" s="124"/>
      <c r="G219" s="45">
        <v>3.68</v>
      </c>
      <c r="H219" s="45">
        <v>1.7952000000000001</v>
      </c>
      <c r="I219" s="45">
        <v>1.76</v>
      </c>
      <c r="J219" s="45">
        <v>1.76</v>
      </c>
      <c r="K219" s="45">
        <v>1.76</v>
      </c>
      <c r="L219" s="45">
        <v>0</v>
      </c>
      <c r="M219" s="45">
        <v>0</v>
      </c>
      <c r="N219" s="45">
        <v>0</v>
      </c>
      <c r="O219" s="45">
        <v>0</v>
      </c>
      <c r="P219" s="45">
        <v>0</v>
      </c>
      <c r="Q219" s="45">
        <v>0</v>
      </c>
      <c r="R219" s="45">
        <v>9.6</v>
      </c>
      <c r="S219" s="45">
        <v>14.4</v>
      </c>
      <c r="T219" s="45">
        <v>13.846399999999999</v>
      </c>
      <c r="U219" s="45">
        <v>13.7072</v>
      </c>
      <c r="V219" s="45">
        <v>13.153600000000001</v>
      </c>
      <c r="W219" s="45">
        <v>5.28</v>
      </c>
      <c r="X219" s="45">
        <v>11.472</v>
      </c>
      <c r="Y219" s="45">
        <v>11.472</v>
      </c>
      <c r="Z219" s="45">
        <v>10.6944</v>
      </c>
    </row>
    <row r="220" spans="1:26" x14ac:dyDescent="0.25">
      <c r="A220" s="41"/>
      <c r="B220" s="49" t="s">
        <v>336</v>
      </c>
      <c r="C220" s="43"/>
      <c r="D220" s="44">
        <v>20.099999999999998</v>
      </c>
      <c r="E220" s="123"/>
      <c r="F220" s="124"/>
      <c r="G220" s="45">
        <v>7.7050000000000001</v>
      </c>
      <c r="H220" s="45">
        <v>3.7587000000000002</v>
      </c>
      <c r="I220" s="45">
        <v>3.6850000000000001</v>
      </c>
      <c r="J220" s="45">
        <v>3.6850000000000001</v>
      </c>
      <c r="K220" s="45">
        <v>3.6850000000000001</v>
      </c>
      <c r="L220" s="45">
        <v>0</v>
      </c>
      <c r="M220" s="45">
        <v>0</v>
      </c>
      <c r="N220" s="45">
        <v>0</v>
      </c>
      <c r="O220" s="45">
        <v>0</v>
      </c>
      <c r="P220" s="45">
        <v>0</v>
      </c>
      <c r="Q220" s="45">
        <v>0</v>
      </c>
      <c r="R220" s="45">
        <v>20.099999999999998</v>
      </c>
      <c r="S220" s="45">
        <v>30.150000000000002</v>
      </c>
      <c r="T220" s="45">
        <v>28.9909</v>
      </c>
      <c r="U220" s="45">
        <v>28.699449999999999</v>
      </c>
      <c r="V220" s="45">
        <v>27.54035</v>
      </c>
      <c r="W220" s="45">
        <v>11.055</v>
      </c>
      <c r="X220" s="45">
        <v>24.019500000000001</v>
      </c>
      <c r="Y220" s="45">
        <v>24.019500000000001</v>
      </c>
      <c r="Z220" s="45">
        <v>22.391400000000001</v>
      </c>
    </row>
    <row r="221" spans="1:26" x14ac:dyDescent="0.25">
      <c r="A221" s="41"/>
      <c r="B221" s="49" t="s">
        <v>340</v>
      </c>
      <c r="C221" s="43">
        <v>45385</v>
      </c>
      <c r="D221" s="44">
        <v>1038.5999999999999</v>
      </c>
      <c r="E221" s="123"/>
      <c r="F221" s="124"/>
      <c r="G221" s="121" t="s">
        <v>432</v>
      </c>
      <c r="H221" s="121" t="s">
        <v>432</v>
      </c>
      <c r="I221" s="45">
        <v>348.27</v>
      </c>
      <c r="J221" s="121" t="s">
        <v>432</v>
      </c>
      <c r="K221" s="121" t="s">
        <v>432</v>
      </c>
      <c r="L221" s="121" t="s">
        <v>432</v>
      </c>
      <c r="M221" s="45">
        <v>236.87</v>
      </c>
      <c r="N221" s="121" t="s">
        <v>432</v>
      </c>
      <c r="O221" s="45">
        <v>236.87</v>
      </c>
      <c r="P221" s="45">
        <v>251.66</v>
      </c>
      <c r="Q221" s="45">
        <v>236.87</v>
      </c>
      <c r="R221" s="45">
        <v>348.27</v>
      </c>
      <c r="S221" s="121" t="s">
        <v>432</v>
      </c>
      <c r="T221" s="121" t="s">
        <v>432</v>
      </c>
      <c r="U221" s="121" t="s">
        <v>432</v>
      </c>
      <c r="V221" s="121" t="s">
        <v>432</v>
      </c>
      <c r="W221" s="121" t="s">
        <v>432</v>
      </c>
      <c r="X221" s="121" t="s">
        <v>432</v>
      </c>
      <c r="Y221" s="121" t="s">
        <v>432</v>
      </c>
      <c r="Z221" s="45">
        <v>671.15200000000004</v>
      </c>
    </row>
    <row r="222" spans="1:26" x14ac:dyDescent="0.25">
      <c r="A222" s="41"/>
      <c r="B222" s="49" t="s">
        <v>38</v>
      </c>
      <c r="C222" s="43"/>
      <c r="D222" s="122">
        <v>4314.8999999999996</v>
      </c>
      <c r="E222" s="45">
        <v>600.65499999999997</v>
      </c>
      <c r="F222" s="45">
        <v>4914.4499999999989</v>
      </c>
      <c r="G222" s="122">
        <f t="shared" ref="G222:Z222" si="9">SUM(G211:G221)</f>
        <v>1255.9150000000002</v>
      </c>
      <c r="H222" s="122">
        <f t="shared" si="9"/>
        <v>612.66809999999998</v>
      </c>
      <c r="I222" s="122">
        <f t="shared" si="9"/>
        <v>948.92499999999995</v>
      </c>
      <c r="J222" s="122">
        <f t="shared" si="9"/>
        <v>622.02499999999998</v>
      </c>
      <c r="K222" s="122">
        <f t="shared" si="9"/>
        <v>600.65499999999997</v>
      </c>
      <c r="L222" s="122">
        <f t="shared" si="9"/>
        <v>817.71294999999998</v>
      </c>
      <c r="M222" s="122">
        <f t="shared" si="9"/>
        <v>1054.58295</v>
      </c>
      <c r="N222" s="122">
        <f t="shared" si="9"/>
        <v>817.71294999999998</v>
      </c>
      <c r="O222" s="122">
        <f t="shared" si="9"/>
        <v>1054.58295</v>
      </c>
      <c r="P222" s="122">
        <f t="shared" si="9"/>
        <v>1069.3729499999999</v>
      </c>
      <c r="Q222" s="122">
        <f t="shared" si="9"/>
        <v>1054.58295</v>
      </c>
      <c r="R222" s="122">
        <f t="shared" si="9"/>
        <v>3624.5699999999997</v>
      </c>
      <c r="S222" s="122">
        <f t="shared" si="9"/>
        <v>4914.4499999999989</v>
      </c>
      <c r="T222" s="122">
        <f t="shared" si="9"/>
        <v>4643.3968999999988</v>
      </c>
      <c r="U222" s="122">
        <f t="shared" si="9"/>
        <v>4597.0824499999999</v>
      </c>
      <c r="V222" s="122">
        <f t="shared" si="9"/>
        <v>4412.8893500000004</v>
      </c>
      <c r="W222" s="122">
        <f t="shared" si="9"/>
        <v>1793.1949999999999</v>
      </c>
      <c r="X222" s="122">
        <f t="shared" si="9"/>
        <v>3915.1785</v>
      </c>
      <c r="Y222" s="122">
        <f t="shared" si="9"/>
        <v>3915.1785</v>
      </c>
      <c r="Z222" s="122">
        <f t="shared" si="9"/>
        <v>4320.9501999999993</v>
      </c>
    </row>
    <row r="223" spans="1:26" x14ac:dyDescent="0.25">
      <c r="A223" s="106"/>
      <c r="B223" s="107"/>
      <c r="C223" s="108"/>
      <c r="D223" s="104"/>
      <c r="E223" s="109"/>
      <c r="F223" s="109"/>
      <c r="G223" s="109"/>
      <c r="H223" s="105"/>
      <c r="I223" s="105"/>
      <c r="J223" s="105"/>
      <c r="K223" s="105"/>
      <c r="L223" s="105"/>
      <c r="M223" s="105"/>
      <c r="N223" s="105"/>
      <c r="O223" s="105"/>
      <c r="P223" s="105"/>
      <c r="Q223" s="105"/>
      <c r="R223" s="105"/>
      <c r="S223" s="105"/>
      <c r="T223" s="105"/>
      <c r="U223" s="105"/>
      <c r="V223" s="105"/>
      <c r="W223" s="105"/>
      <c r="X223" s="105"/>
      <c r="Y223" s="105"/>
      <c r="Z223" s="105"/>
    </row>
  </sheetData>
  <mergeCells count="15">
    <mergeCell ref="G9:K9"/>
    <mergeCell ref="L9:R9"/>
    <mergeCell ref="S9:Z9"/>
    <mergeCell ref="D37:F37"/>
    <mergeCell ref="D61:F61"/>
    <mergeCell ref="D120:F120"/>
    <mergeCell ref="D122:F122"/>
    <mergeCell ref="D124:F124"/>
    <mergeCell ref="D126:F126"/>
    <mergeCell ref="D128:F128"/>
    <mergeCell ref="D130:F130"/>
    <mergeCell ref="D132:F132"/>
    <mergeCell ref="D134:F134"/>
    <mergeCell ref="D136:F136"/>
    <mergeCell ref="D155:F155"/>
  </mergeCells>
  <hyperlinks>
    <hyperlink ref="A7" location="'START HERE'!A1" display="Return to Main Screen"/>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224"/>
  <sheetViews>
    <sheetView zoomScale="90" zoomScaleNormal="90" workbookViewId="0">
      <pane ySplit="10" topLeftCell="A11" activePane="bottomLeft" state="frozen"/>
      <selection pane="bottomLeft" activeCell="J26" sqref="J26"/>
    </sheetView>
  </sheetViews>
  <sheetFormatPr defaultColWidth="12.7109375" defaultRowHeight="14.25" x14ac:dyDescent="0.25"/>
  <cols>
    <col min="1" max="1" width="66.140625" style="22" bestFit="1" customWidth="1"/>
    <col min="2" max="2" width="24.85546875" style="22" customWidth="1"/>
    <col min="3" max="16384" width="12.7109375" style="22"/>
  </cols>
  <sheetData>
    <row r="1" spans="1:26" x14ac:dyDescent="0.25">
      <c r="A1" s="19" t="s">
        <v>0</v>
      </c>
      <c r="B1" s="20"/>
      <c r="C1" s="21"/>
      <c r="E1" s="23"/>
      <c r="H1" s="24"/>
      <c r="I1" s="24"/>
      <c r="J1" s="24"/>
      <c r="K1" s="24"/>
      <c r="L1" s="24"/>
      <c r="M1" s="24"/>
      <c r="N1" s="24"/>
      <c r="O1" s="24"/>
      <c r="P1" s="24"/>
      <c r="Q1" s="24"/>
      <c r="R1" s="24"/>
      <c r="S1" s="24"/>
      <c r="T1" s="24"/>
      <c r="U1" s="24"/>
      <c r="V1" s="24"/>
      <c r="W1" s="24"/>
      <c r="X1" s="24"/>
      <c r="Y1" s="24"/>
      <c r="Z1" s="24"/>
    </row>
    <row r="2" spans="1:26" x14ac:dyDescent="0.25">
      <c r="A2" s="25" t="s">
        <v>437</v>
      </c>
      <c r="B2" s="26"/>
      <c r="E2" s="23"/>
      <c r="H2" s="24"/>
      <c r="I2" s="24"/>
      <c r="J2" s="24"/>
      <c r="K2" s="24"/>
      <c r="L2" s="24"/>
      <c r="M2" s="24"/>
      <c r="N2" s="24"/>
      <c r="O2" s="24"/>
      <c r="P2" s="24"/>
      <c r="Q2" s="24"/>
      <c r="R2" s="24"/>
      <c r="S2" s="24"/>
      <c r="T2" s="24"/>
      <c r="U2" s="24"/>
      <c r="V2" s="24"/>
      <c r="W2" s="24"/>
      <c r="X2" s="24"/>
      <c r="Y2" s="24"/>
      <c r="Z2" s="24"/>
    </row>
    <row r="3" spans="1:26" x14ac:dyDescent="0.25">
      <c r="A3" s="19" t="s">
        <v>428</v>
      </c>
      <c r="B3" s="26"/>
      <c r="E3" s="23"/>
      <c r="H3" s="24" t="s">
        <v>1</v>
      </c>
      <c r="I3" s="24"/>
      <c r="J3" s="24"/>
      <c r="K3" s="24"/>
      <c r="L3" s="24"/>
      <c r="M3" s="24"/>
      <c r="N3" s="24"/>
      <c r="O3" s="24"/>
      <c r="P3" s="24"/>
      <c r="Q3" s="24"/>
      <c r="R3" s="24"/>
      <c r="S3" s="24"/>
      <c r="T3" s="24"/>
      <c r="U3" s="24"/>
      <c r="V3" s="24"/>
      <c r="W3" s="24"/>
      <c r="X3" s="24"/>
      <c r="Y3" s="24"/>
      <c r="Z3" s="24"/>
    </row>
    <row r="4" spans="1:26" x14ac:dyDescent="0.25">
      <c r="A4" s="27"/>
      <c r="B4" s="26"/>
      <c r="E4" s="23"/>
      <c r="H4" s="24"/>
      <c r="I4" s="24"/>
      <c r="J4" s="24"/>
      <c r="K4" s="24"/>
      <c r="L4" s="24"/>
      <c r="M4" s="24"/>
      <c r="N4" s="24"/>
      <c r="O4" s="24"/>
      <c r="P4" s="24"/>
      <c r="Q4" s="24"/>
      <c r="R4" s="24"/>
      <c r="S4" s="24"/>
      <c r="T4" s="24"/>
      <c r="U4" s="24"/>
      <c r="V4" s="24"/>
      <c r="W4" s="24"/>
      <c r="X4" s="24"/>
      <c r="Y4" s="24"/>
      <c r="Z4" s="24"/>
    </row>
    <row r="5" spans="1:26" x14ac:dyDescent="0.25">
      <c r="A5" s="27"/>
      <c r="B5" s="26"/>
      <c r="E5" s="23"/>
      <c r="H5" s="24"/>
      <c r="I5" s="24"/>
      <c r="J5" s="24"/>
      <c r="K5" s="24"/>
      <c r="L5" s="24"/>
      <c r="M5" s="24"/>
      <c r="N5" s="24"/>
      <c r="O5" s="24"/>
      <c r="P5" s="24"/>
      <c r="Q5" s="24"/>
      <c r="R5" s="24"/>
      <c r="S5" s="24"/>
      <c r="T5" s="24"/>
      <c r="U5" s="24"/>
      <c r="V5" s="24"/>
      <c r="W5" s="24"/>
      <c r="X5" s="24"/>
      <c r="Y5" s="24"/>
      <c r="Z5" s="24"/>
    </row>
    <row r="6" spans="1:26" x14ac:dyDescent="0.25">
      <c r="A6" s="27"/>
      <c r="B6" s="26"/>
      <c r="E6" s="23"/>
      <c r="H6" s="28" t="s">
        <v>2</v>
      </c>
      <c r="I6" s="24"/>
      <c r="J6" s="24"/>
      <c r="K6" s="24"/>
      <c r="L6" s="24"/>
      <c r="M6" s="24"/>
      <c r="N6" s="24"/>
      <c r="O6" s="24"/>
      <c r="P6" s="24"/>
      <c r="Q6" s="24"/>
      <c r="R6" s="24"/>
      <c r="S6" s="24"/>
      <c r="T6" s="24"/>
      <c r="U6" s="24"/>
      <c r="V6" s="24"/>
      <c r="W6" s="24"/>
      <c r="X6" s="24"/>
      <c r="Y6" s="24"/>
      <c r="Z6" s="24"/>
    </row>
    <row r="7" spans="1:26" x14ac:dyDescent="0.25">
      <c r="A7" s="29" t="s">
        <v>3</v>
      </c>
      <c r="B7" s="26"/>
      <c r="E7" s="30"/>
      <c r="H7" s="31" t="s">
        <v>1</v>
      </c>
      <c r="I7" s="24"/>
      <c r="J7" s="24"/>
      <c r="K7" s="24"/>
      <c r="L7" s="24"/>
      <c r="M7" s="24"/>
      <c r="N7" s="24"/>
      <c r="O7" s="24"/>
      <c r="P7" s="24"/>
      <c r="Q7" s="24"/>
      <c r="R7" s="24"/>
      <c r="S7" s="24"/>
      <c r="T7" s="24"/>
      <c r="U7" s="24"/>
      <c r="V7" s="24"/>
      <c r="W7" s="24"/>
      <c r="X7" s="24"/>
      <c r="Y7" s="24"/>
      <c r="Z7" s="24"/>
    </row>
    <row r="8" spans="1:26" ht="15" thickBot="1" x14ac:dyDescent="0.3">
      <c r="A8" s="29"/>
      <c r="B8" s="26"/>
      <c r="E8" s="30"/>
      <c r="H8" s="31"/>
      <c r="I8" s="24"/>
      <c r="J8" s="24"/>
      <c r="K8" s="24"/>
      <c r="L8" s="24"/>
      <c r="M8" s="24"/>
      <c r="N8" s="24"/>
      <c r="O8" s="24"/>
      <c r="P8" s="24"/>
      <c r="Q8" s="24"/>
      <c r="R8" s="24"/>
      <c r="S8" s="24"/>
      <c r="T8" s="24"/>
      <c r="U8" s="24"/>
      <c r="V8" s="24"/>
      <c r="W8" s="24"/>
      <c r="X8" s="24"/>
      <c r="Y8" s="24"/>
      <c r="Z8" s="24"/>
    </row>
    <row r="9" spans="1:26" ht="14.25" customHeight="1" thickBot="1" x14ac:dyDescent="0.3">
      <c r="A9" s="27"/>
      <c r="C9" s="32"/>
      <c r="D9" s="32"/>
      <c r="E9" s="22" t="s">
        <v>1</v>
      </c>
      <c r="G9" s="178" t="s">
        <v>429</v>
      </c>
      <c r="H9" s="179"/>
      <c r="I9" s="179"/>
      <c r="J9" s="179"/>
      <c r="K9" s="180"/>
      <c r="L9" s="181" t="s">
        <v>430</v>
      </c>
      <c r="M9" s="181"/>
      <c r="N9" s="181"/>
      <c r="O9" s="181"/>
      <c r="P9" s="181"/>
      <c r="Q9" s="181"/>
      <c r="R9" s="182"/>
      <c r="S9" s="183" t="s">
        <v>6</v>
      </c>
      <c r="T9" s="183"/>
      <c r="U9" s="183"/>
      <c r="V9" s="183"/>
      <c r="W9" s="183"/>
      <c r="X9" s="183"/>
      <c r="Y9" s="183"/>
      <c r="Z9" s="183"/>
    </row>
    <row r="10" spans="1:26" ht="64.5" customHeight="1" thickBot="1" x14ac:dyDescent="0.3">
      <c r="A10" s="162" t="s">
        <v>7</v>
      </c>
      <c r="B10" s="126" t="s">
        <v>8</v>
      </c>
      <c r="C10" s="34" t="s">
        <v>9</v>
      </c>
      <c r="D10" s="35" t="s">
        <v>10</v>
      </c>
      <c r="E10" s="36" t="s">
        <v>11</v>
      </c>
      <c r="F10" s="36" t="s">
        <v>12</v>
      </c>
      <c r="G10" s="118" t="s">
        <v>431</v>
      </c>
      <c r="H10" s="118" t="s">
        <v>14</v>
      </c>
      <c r="I10" s="118" t="s">
        <v>15</v>
      </c>
      <c r="J10" s="118" t="s">
        <v>16</v>
      </c>
      <c r="K10" s="118" t="s">
        <v>17</v>
      </c>
      <c r="L10" s="119" t="s">
        <v>18</v>
      </c>
      <c r="M10" s="119" t="s">
        <v>19</v>
      </c>
      <c r="N10" s="119" t="s">
        <v>20</v>
      </c>
      <c r="O10" s="119" t="s">
        <v>21</v>
      </c>
      <c r="P10" s="119" t="s">
        <v>22</v>
      </c>
      <c r="Q10" s="119" t="s">
        <v>24</v>
      </c>
      <c r="R10" s="119" t="s">
        <v>23</v>
      </c>
      <c r="S10" s="120" t="s">
        <v>25</v>
      </c>
      <c r="T10" s="120" t="s">
        <v>26</v>
      </c>
      <c r="U10" s="120" t="s">
        <v>27</v>
      </c>
      <c r="V10" s="120" t="s">
        <v>28</v>
      </c>
      <c r="W10" s="120" t="s">
        <v>29</v>
      </c>
      <c r="X10" s="120" t="s">
        <v>30</v>
      </c>
      <c r="Y10" s="120" t="s">
        <v>31</v>
      </c>
      <c r="Z10" s="120" t="s">
        <v>32</v>
      </c>
    </row>
    <row r="11" spans="1:26" x14ac:dyDescent="0.25">
      <c r="A11" s="37"/>
      <c r="B11" s="37"/>
      <c r="C11" s="38"/>
      <c r="D11" s="39"/>
      <c r="E11" s="38"/>
      <c r="F11" s="38"/>
      <c r="G11" s="40"/>
      <c r="H11" s="40"/>
      <c r="I11" s="40"/>
      <c r="J11" s="40"/>
      <c r="K11" s="40"/>
      <c r="L11" s="40"/>
      <c r="M11" s="40"/>
      <c r="N11" s="40"/>
      <c r="O11" s="40"/>
      <c r="P11" s="40"/>
      <c r="Q11" s="40"/>
      <c r="R11" s="40"/>
      <c r="S11" s="40"/>
      <c r="T11" s="40"/>
      <c r="U11" s="40"/>
      <c r="V11" s="40"/>
      <c r="W11" s="40"/>
      <c r="X11" s="40"/>
      <c r="Y11" s="40"/>
      <c r="Z11" s="40"/>
    </row>
    <row r="12" spans="1:26" x14ac:dyDescent="0.25">
      <c r="A12" s="41" t="s">
        <v>33</v>
      </c>
      <c r="B12" s="42" t="s">
        <v>34</v>
      </c>
      <c r="C12" s="43">
        <v>74176</v>
      </c>
      <c r="D12" s="44">
        <v>3270</v>
      </c>
      <c r="E12" s="45">
        <v>213.99099999999999</v>
      </c>
      <c r="F12" s="45">
        <v>4905</v>
      </c>
      <c r="G12" s="45">
        <v>1253.5</v>
      </c>
      <c r="H12" s="45">
        <v>611.49</v>
      </c>
      <c r="I12" s="45">
        <v>599.5</v>
      </c>
      <c r="J12" s="45">
        <v>599.5</v>
      </c>
      <c r="K12" s="45">
        <v>599.5</v>
      </c>
      <c r="L12" s="45">
        <v>213.99099999999999</v>
      </c>
      <c r="M12" s="45">
        <v>213.99099999999999</v>
      </c>
      <c r="N12" s="45">
        <v>213.99099999999999</v>
      </c>
      <c r="O12" s="45">
        <v>213.99099999999999</v>
      </c>
      <c r="P12" s="45">
        <v>213.99099999999999</v>
      </c>
      <c r="Q12" s="45">
        <v>213.99099999999999</v>
      </c>
      <c r="R12" s="45">
        <v>3270</v>
      </c>
      <c r="S12" s="45">
        <v>4905</v>
      </c>
      <c r="T12" s="45">
        <v>531</v>
      </c>
      <c r="U12" s="45">
        <v>531</v>
      </c>
      <c r="V12" s="45">
        <v>531</v>
      </c>
      <c r="W12" s="45">
        <v>1798.5</v>
      </c>
      <c r="X12" s="45">
        <v>3907.6499999999996</v>
      </c>
      <c r="Y12" s="45">
        <v>3907.6499999999996</v>
      </c>
      <c r="Z12" s="45">
        <v>3642.7799999999997</v>
      </c>
    </row>
    <row r="13" spans="1:26" x14ac:dyDescent="0.25">
      <c r="A13" s="46"/>
      <c r="B13" s="46"/>
      <c r="C13" s="46"/>
      <c r="D13" s="47"/>
      <c r="E13" s="48"/>
      <c r="F13" s="48"/>
      <c r="G13" s="48"/>
      <c r="H13" s="48"/>
      <c r="I13" s="48"/>
      <c r="J13" s="48"/>
      <c r="K13" s="48"/>
      <c r="L13" s="48"/>
      <c r="M13" s="48"/>
      <c r="N13" s="48"/>
      <c r="O13" s="48"/>
      <c r="P13" s="48"/>
      <c r="Q13" s="48"/>
      <c r="R13" s="48"/>
      <c r="S13" s="48"/>
      <c r="T13" s="48"/>
      <c r="U13" s="48"/>
      <c r="V13" s="48"/>
      <c r="W13" s="48"/>
      <c r="X13" s="48"/>
      <c r="Y13" s="48"/>
      <c r="Z13" s="48"/>
    </row>
    <row r="14" spans="1:26" x14ac:dyDescent="0.25">
      <c r="A14" s="41" t="s">
        <v>35</v>
      </c>
      <c r="B14" s="42" t="s">
        <v>34</v>
      </c>
      <c r="C14" s="43">
        <v>74177</v>
      </c>
      <c r="D14" s="44">
        <v>4296</v>
      </c>
      <c r="E14" s="45"/>
      <c r="F14" s="45"/>
      <c r="G14" s="45">
        <v>1646.8000000000002</v>
      </c>
      <c r="H14" s="45">
        <v>803.35200000000009</v>
      </c>
      <c r="I14" s="45">
        <v>787.6</v>
      </c>
      <c r="J14" s="45">
        <v>787.6</v>
      </c>
      <c r="K14" s="45">
        <v>787.6</v>
      </c>
      <c r="L14" s="45">
        <v>342.46755399999995</v>
      </c>
      <c r="M14" s="45">
        <v>342.46755399999995</v>
      </c>
      <c r="N14" s="45">
        <v>342.46755399999995</v>
      </c>
      <c r="O14" s="45">
        <v>342.46755399999995</v>
      </c>
      <c r="P14" s="45">
        <v>342.46755399999995</v>
      </c>
      <c r="Q14" s="45">
        <v>342.46755399999995</v>
      </c>
      <c r="R14" s="45">
        <v>4296</v>
      </c>
      <c r="S14" s="45">
        <v>6444</v>
      </c>
      <c r="T14" s="45">
        <v>531</v>
      </c>
      <c r="U14" s="45">
        <v>531</v>
      </c>
      <c r="V14" s="45">
        <v>531</v>
      </c>
      <c r="W14" s="45">
        <v>2362.8000000000002</v>
      </c>
      <c r="X14" s="45">
        <v>5133.7199999999993</v>
      </c>
      <c r="Y14" s="45">
        <v>5133.7199999999993</v>
      </c>
      <c r="Z14" s="45">
        <v>4785.7439999999997</v>
      </c>
    </row>
    <row r="15" spans="1:26" x14ac:dyDescent="0.25">
      <c r="A15" s="49" t="s">
        <v>1</v>
      </c>
      <c r="B15" s="42" t="s">
        <v>36</v>
      </c>
      <c r="C15" s="50" t="s">
        <v>37</v>
      </c>
      <c r="D15" s="44">
        <v>370.8</v>
      </c>
      <c r="E15" s="45"/>
      <c r="F15" s="45"/>
      <c r="G15" s="45">
        <v>142.14000000000001</v>
      </c>
      <c r="H15" s="45">
        <v>69.339600000000004</v>
      </c>
      <c r="I15" s="45">
        <v>67.98</v>
      </c>
      <c r="J15" s="45">
        <v>67.98</v>
      </c>
      <c r="K15" s="45">
        <v>67.98</v>
      </c>
      <c r="L15" s="45">
        <v>0</v>
      </c>
      <c r="M15" s="45">
        <v>0</v>
      </c>
      <c r="N15" s="45">
        <v>0</v>
      </c>
      <c r="O15" s="45">
        <v>0</v>
      </c>
      <c r="P15" s="45">
        <v>0</v>
      </c>
      <c r="Q15" s="45">
        <v>0</v>
      </c>
      <c r="R15" s="45">
        <v>370.8</v>
      </c>
      <c r="S15" s="45">
        <v>556.20000000000005</v>
      </c>
      <c r="T15" s="45">
        <v>534.81719999999996</v>
      </c>
      <c r="U15" s="45">
        <v>529.44060000000002</v>
      </c>
      <c r="V15" s="45">
        <v>508.05780000000004</v>
      </c>
      <c r="W15" s="45">
        <v>203.94</v>
      </c>
      <c r="X15" s="45">
        <v>443.10599999999999</v>
      </c>
      <c r="Y15" s="45">
        <v>443.10599999999999</v>
      </c>
      <c r="Z15" s="45">
        <v>413.07119999999998</v>
      </c>
    </row>
    <row r="16" spans="1:26" x14ac:dyDescent="0.25">
      <c r="A16" s="41"/>
      <c r="B16" s="42" t="s">
        <v>38</v>
      </c>
      <c r="C16" s="43"/>
      <c r="D16" s="44">
        <v>4666.8</v>
      </c>
      <c r="E16" s="45">
        <v>342.46755399999995</v>
      </c>
      <c r="F16" s="45">
        <v>7000.2</v>
      </c>
      <c r="G16" s="44">
        <v>1788.94</v>
      </c>
      <c r="H16" s="44">
        <v>872.69160000000011</v>
      </c>
      <c r="I16" s="44">
        <v>855.58</v>
      </c>
      <c r="J16" s="44">
        <v>855.58</v>
      </c>
      <c r="K16" s="44">
        <v>855.58</v>
      </c>
      <c r="L16" s="44">
        <v>342.46755399999995</v>
      </c>
      <c r="M16" s="44">
        <v>342.46755399999995</v>
      </c>
      <c r="N16" s="44">
        <v>342.46755399999995</v>
      </c>
      <c r="O16" s="44">
        <v>342.46755399999995</v>
      </c>
      <c r="P16" s="44">
        <v>342.46755399999995</v>
      </c>
      <c r="Q16" s="44">
        <v>342.46755399999995</v>
      </c>
      <c r="R16" s="44">
        <v>4666.8</v>
      </c>
      <c r="S16" s="44">
        <v>7000.2</v>
      </c>
      <c r="T16" s="44">
        <v>1065.8172</v>
      </c>
      <c r="U16" s="44">
        <v>1060.4405999999999</v>
      </c>
      <c r="V16" s="44">
        <v>1039.0578</v>
      </c>
      <c r="W16" s="44">
        <v>2566.7400000000002</v>
      </c>
      <c r="X16" s="44">
        <v>5576.8259999999991</v>
      </c>
      <c r="Y16" s="44">
        <v>5576.8259999999991</v>
      </c>
      <c r="Z16" s="44">
        <v>5198.8152</v>
      </c>
    </row>
    <row r="17" spans="1:26" x14ac:dyDescent="0.25">
      <c r="A17" s="46"/>
      <c r="B17" s="46"/>
      <c r="C17" s="46"/>
      <c r="D17" s="47"/>
      <c r="E17" s="48"/>
      <c r="F17" s="48"/>
      <c r="G17" s="48"/>
      <c r="H17" s="48"/>
      <c r="I17" s="48"/>
      <c r="J17" s="48"/>
      <c r="K17" s="48"/>
      <c r="L17" s="48"/>
      <c r="M17" s="48"/>
      <c r="N17" s="48"/>
      <c r="O17" s="48"/>
      <c r="P17" s="48"/>
      <c r="Q17" s="48"/>
      <c r="R17" s="48"/>
      <c r="S17" s="48"/>
      <c r="T17" s="48"/>
      <c r="U17" s="48"/>
      <c r="V17" s="48"/>
      <c r="W17" s="48"/>
      <c r="X17" s="48"/>
      <c r="Y17" s="48"/>
      <c r="Z17" s="48"/>
    </row>
    <row r="18" spans="1:26" x14ac:dyDescent="0.25">
      <c r="A18" s="41" t="s">
        <v>39</v>
      </c>
      <c r="B18" s="42" t="s">
        <v>34</v>
      </c>
      <c r="C18" s="43">
        <v>74178</v>
      </c>
      <c r="D18" s="44">
        <v>4791.5999999999995</v>
      </c>
      <c r="E18" s="45"/>
      <c r="F18" s="45"/>
      <c r="G18" s="45">
        <v>1836.78</v>
      </c>
      <c r="H18" s="45">
        <v>896.02920000000006</v>
      </c>
      <c r="I18" s="45">
        <v>878.46</v>
      </c>
      <c r="J18" s="45">
        <v>878.46</v>
      </c>
      <c r="K18" s="45">
        <v>878.46</v>
      </c>
      <c r="L18" s="45">
        <v>342.46755399999995</v>
      </c>
      <c r="M18" s="45">
        <v>342.46755399999995</v>
      </c>
      <c r="N18" s="45">
        <v>342.46755399999995</v>
      </c>
      <c r="O18" s="45">
        <v>342.46755399999995</v>
      </c>
      <c r="P18" s="45">
        <v>342.46755399999995</v>
      </c>
      <c r="Q18" s="45">
        <v>342.46755399999995</v>
      </c>
      <c r="R18" s="45">
        <v>4791.5999999999995</v>
      </c>
      <c r="S18" s="45">
        <v>7187.4000000000005</v>
      </c>
      <c r="T18" s="45">
        <v>531</v>
      </c>
      <c r="U18" s="45">
        <v>531</v>
      </c>
      <c r="V18" s="45">
        <v>531</v>
      </c>
      <c r="W18" s="45">
        <v>2635.38</v>
      </c>
      <c r="X18" s="45">
        <v>5725.9619999999995</v>
      </c>
      <c r="Y18" s="45">
        <v>5725.9619999999995</v>
      </c>
      <c r="Z18" s="45">
        <v>5337.8423999999995</v>
      </c>
    </row>
    <row r="19" spans="1:26" x14ac:dyDescent="0.25">
      <c r="A19" s="49" t="s">
        <v>1</v>
      </c>
      <c r="B19" s="42" t="s">
        <v>36</v>
      </c>
      <c r="C19" s="50" t="s">
        <v>37</v>
      </c>
      <c r="D19" s="44">
        <v>370.8</v>
      </c>
      <c r="E19" s="45"/>
      <c r="F19" s="45"/>
      <c r="G19" s="45">
        <v>142.14000000000001</v>
      </c>
      <c r="H19" s="45">
        <v>69.339600000000004</v>
      </c>
      <c r="I19" s="45">
        <v>67.98</v>
      </c>
      <c r="J19" s="45">
        <v>67.98</v>
      </c>
      <c r="K19" s="45">
        <v>67.98</v>
      </c>
      <c r="L19" s="45">
        <v>0</v>
      </c>
      <c r="M19" s="45">
        <v>0</v>
      </c>
      <c r="N19" s="45">
        <v>0</v>
      </c>
      <c r="O19" s="45">
        <v>0</v>
      </c>
      <c r="P19" s="45">
        <v>0</v>
      </c>
      <c r="Q19" s="45">
        <v>0</v>
      </c>
      <c r="R19" s="45">
        <v>370.8</v>
      </c>
      <c r="S19" s="45">
        <v>556.20000000000005</v>
      </c>
      <c r="T19" s="45">
        <v>534.81719999999996</v>
      </c>
      <c r="U19" s="45">
        <v>529.44060000000002</v>
      </c>
      <c r="V19" s="45">
        <v>508.05780000000004</v>
      </c>
      <c r="W19" s="45">
        <v>203.94</v>
      </c>
      <c r="X19" s="45">
        <v>443.10599999999999</v>
      </c>
      <c r="Y19" s="45">
        <v>443.10599999999999</v>
      </c>
      <c r="Z19" s="45">
        <v>413.07119999999998</v>
      </c>
    </row>
    <row r="20" spans="1:26" x14ac:dyDescent="0.25">
      <c r="A20" s="41"/>
      <c r="B20" s="42" t="s">
        <v>38</v>
      </c>
      <c r="C20" s="43"/>
      <c r="D20" s="44">
        <v>5162.3999999999996</v>
      </c>
      <c r="E20" s="45">
        <v>342.46755399999995</v>
      </c>
      <c r="F20" s="45">
        <v>7743.6</v>
      </c>
      <c r="G20" s="44">
        <v>1978.92</v>
      </c>
      <c r="H20" s="44">
        <v>965.36880000000008</v>
      </c>
      <c r="I20" s="44">
        <v>946.44</v>
      </c>
      <c r="J20" s="44">
        <v>946.44</v>
      </c>
      <c r="K20" s="44">
        <v>946.44</v>
      </c>
      <c r="L20" s="44">
        <v>342.46755399999995</v>
      </c>
      <c r="M20" s="44">
        <v>342.46755399999995</v>
      </c>
      <c r="N20" s="44">
        <v>342.46755399999995</v>
      </c>
      <c r="O20" s="44">
        <v>342.46755399999995</v>
      </c>
      <c r="P20" s="44">
        <v>342.46755399999995</v>
      </c>
      <c r="Q20" s="44">
        <v>342.46755399999995</v>
      </c>
      <c r="R20" s="44">
        <v>5162.3999999999996</v>
      </c>
      <c r="S20" s="44">
        <v>7743.6</v>
      </c>
      <c r="T20" s="44">
        <v>1065.8172</v>
      </c>
      <c r="U20" s="44">
        <v>1060.4405999999999</v>
      </c>
      <c r="V20" s="44">
        <v>1039.0578</v>
      </c>
      <c r="W20" s="44">
        <v>2839.32</v>
      </c>
      <c r="X20" s="44">
        <v>6169.0679999999993</v>
      </c>
      <c r="Y20" s="44">
        <v>6169.0679999999993</v>
      </c>
      <c r="Z20" s="44">
        <v>5750.9135999999999</v>
      </c>
    </row>
    <row r="21" spans="1:26" x14ac:dyDescent="0.25">
      <c r="A21" s="46"/>
      <c r="B21" s="46"/>
      <c r="C21" s="46"/>
      <c r="D21" s="47"/>
      <c r="E21" s="48"/>
      <c r="F21" s="48"/>
      <c r="G21" s="48"/>
      <c r="H21" s="48"/>
      <c r="I21" s="48"/>
      <c r="J21" s="48"/>
      <c r="K21" s="48"/>
      <c r="L21" s="48"/>
      <c r="M21" s="48"/>
      <c r="N21" s="48"/>
      <c r="O21" s="48"/>
      <c r="P21" s="48"/>
      <c r="Q21" s="48"/>
      <c r="R21" s="48"/>
      <c r="S21" s="48"/>
      <c r="T21" s="48"/>
      <c r="U21" s="48"/>
      <c r="V21" s="48"/>
      <c r="W21" s="48"/>
      <c r="X21" s="48"/>
      <c r="Y21" s="48"/>
      <c r="Z21" s="48"/>
    </row>
    <row r="22" spans="1:26" x14ac:dyDescent="0.25">
      <c r="A22" s="41" t="s">
        <v>40</v>
      </c>
      <c r="B22" s="42" t="s">
        <v>34</v>
      </c>
      <c r="C22" s="43">
        <v>71275</v>
      </c>
      <c r="D22" s="44">
        <v>2599.7999999999997</v>
      </c>
      <c r="E22" s="45"/>
      <c r="F22" s="45"/>
      <c r="G22" s="45">
        <v>996.59</v>
      </c>
      <c r="H22" s="45">
        <v>486.1626</v>
      </c>
      <c r="I22" s="45">
        <v>476.63</v>
      </c>
      <c r="J22" s="45">
        <v>476.63</v>
      </c>
      <c r="K22" s="45">
        <v>476.63</v>
      </c>
      <c r="L22" s="45">
        <v>166.12075800000002</v>
      </c>
      <c r="M22" s="45">
        <v>166.12075800000002</v>
      </c>
      <c r="N22" s="45">
        <v>166.12075800000002</v>
      </c>
      <c r="O22" s="45">
        <v>166.12075800000002</v>
      </c>
      <c r="P22" s="45">
        <v>166.12075800000002</v>
      </c>
      <c r="Q22" s="45">
        <v>166.12075800000002</v>
      </c>
      <c r="R22" s="45">
        <v>2599.7999999999997</v>
      </c>
      <c r="S22" s="45">
        <v>3899.7000000000003</v>
      </c>
      <c r="T22" s="45">
        <v>531</v>
      </c>
      <c r="U22" s="45">
        <v>531</v>
      </c>
      <c r="V22" s="45">
        <v>531</v>
      </c>
      <c r="W22" s="45">
        <v>1429.89</v>
      </c>
      <c r="X22" s="45">
        <v>3106.761</v>
      </c>
      <c r="Y22" s="45">
        <v>3106.761</v>
      </c>
      <c r="Z22" s="45">
        <v>2896.1772000000001</v>
      </c>
    </row>
    <row r="23" spans="1:26" x14ac:dyDescent="0.25">
      <c r="A23" s="49" t="s">
        <v>1</v>
      </c>
      <c r="B23" s="42" t="s">
        <v>36</v>
      </c>
      <c r="C23" s="50" t="s">
        <v>37</v>
      </c>
      <c r="D23" s="44">
        <v>370.8</v>
      </c>
      <c r="E23" s="45"/>
      <c r="F23" s="45"/>
      <c r="G23" s="45">
        <v>142.14000000000001</v>
      </c>
      <c r="H23" s="45">
        <v>69.339600000000004</v>
      </c>
      <c r="I23" s="45">
        <v>67.98</v>
      </c>
      <c r="J23" s="45">
        <v>67.98</v>
      </c>
      <c r="K23" s="45">
        <v>67.98</v>
      </c>
      <c r="L23" s="45">
        <v>0</v>
      </c>
      <c r="M23" s="45">
        <v>0</v>
      </c>
      <c r="N23" s="45">
        <v>0</v>
      </c>
      <c r="O23" s="45">
        <v>0</v>
      </c>
      <c r="P23" s="45">
        <v>0</v>
      </c>
      <c r="Q23" s="45">
        <v>0</v>
      </c>
      <c r="R23" s="45">
        <v>370.8</v>
      </c>
      <c r="S23" s="45">
        <v>556.20000000000005</v>
      </c>
      <c r="T23" s="45">
        <v>534.81719999999996</v>
      </c>
      <c r="U23" s="45">
        <v>529.44060000000002</v>
      </c>
      <c r="V23" s="45">
        <v>508.05780000000004</v>
      </c>
      <c r="W23" s="45">
        <v>203.94</v>
      </c>
      <c r="X23" s="45">
        <v>443.10599999999999</v>
      </c>
      <c r="Y23" s="45">
        <v>443.10599999999999</v>
      </c>
      <c r="Z23" s="45">
        <v>413.07119999999998</v>
      </c>
    </row>
    <row r="24" spans="1:26" x14ac:dyDescent="0.25">
      <c r="A24" s="41"/>
      <c r="B24" s="42" t="s">
        <v>38</v>
      </c>
      <c r="C24" s="43"/>
      <c r="D24" s="44">
        <v>2970.6</v>
      </c>
      <c r="E24" s="45">
        <v>166.12075800000002</v>
      </c>
      <c r="F24" s="45">
        <v>4455.9000000000005</v>
      </c>
      <c r="G24" s="44">
        <v>1138.73</v>
      </c>
      <c r="H24" s="44">
        <v>555.50220000000002</v>
      </c>
      <c r="I24" s="44">
        <v>544.61</v>
      </c>
      <c r="J24" s="44">
        <v>544.61</v>
      </c>
      <c r="K24" s="44">
        <v>544.61</v>
      </c>
      <c r="L24" s="44">
        <v>166.12075800000002</v>
      </c>
      <c r="M24" s="44">
        <v>166.12075800000002</v>
      </c>
      <c r="N24" s="44">
        <v>166.12075800000002</v>
      </c>
      <c r="O24" s="44">
        <v>166.12075800000002</v>
      </c>
      <c r="P24" s="44">
        <v>166.12075800000002</v>
      </c>
      <c r="Q24" s="44">
        <v>166.12075800000002</v>
      </c>
      <c r="R24" s="44">
        <v>2970.6</v>
      </c>
      <c r="S24" s="44">
        <v>4455.9000000000005</v>
      </c>
      <c r="T24" s="44">
        <v>1065.8172</v>
      </c>
      <c r="U24" s="44">
        <v>1060.4405999999999</v>
      </c>
      <c r="V24" s="44">
        <v>1039.0578</v>
      </c>
      <c r="W24" s="44">
        <v>1633.8300000000002</v>
      </c>
      <c r="X24" s="44">
        <v>3549.8670000000002</v>
      </c>
      <c r="Y24" s="44">
        <v>3549.8670000000002</v>
      </c>
      <c r="Z24" s="44">
        <v>3309.2483999999999</v>
      </c>
    </row>
    <row r="25" spans="1:26" x14ac:dyDescent="0.25">
      <c r="A25" s="46"/>
      <c r="B25" s="46"/>
      <c r="C25" s="46"/>
      <c r="D25" s="47"/>
      <c r="E25" s="48"/>
      <c r="F25" s="48"/>
      <c r="G25" s="48"/>
      <c r="H25" s="48"/>
      <c r="I25" s="48"/>
      <c r="J25" s="48"/>
      <c r="K25" s="48"/>
      <c r="L25" s="48"/>
      <c r="M25" s="48"/>
      <c r="N25" s="48"/>
      <c r="O25" s="48"/>
      <c r="P25" s="48"/>
      <c r="Q25" s="48"/>
      <c r="R25" s="48"/>
      <c r="S25" s="48"/>
      <c r="T25" s="48"/>
      <c r="U25" s="48"/>
      <c r="V25" s="48"/>
      <c r="W25" s="48"/>
      <c r="X25" s="48"/>
      <c r="Y25" s="48"/>
      <c r="Z25" s="48"/>
    </row>
    <row r="26" spans="1:26" x14ac:dyDescent="0.25">
      <c r="A26" s="41" t="s">
        <v>41</v>
      </c>
      <c r="B26" s="42" t="s">
        <v>34</v>
      </c>
      <c r="C26" s="43">
        <v>70496</v>
      </c>
      <c r="D26" s="44">
        <v>2026.1999999999998</v>
      </c>
      <c r="E26" s="45"/>
      <c r="F26" s="45"/>
      <c r="G26" s="45">
        <v>776.71</v>
      </c>
      <c r="H26" s="45">
        <v>378.89940000000001</v>
      </c>
      <c r="I26" s="45">
        <v>371.47</v>
      </c>
      <c r="J26" s="45">
        <v>371.47</v>
      </c>
      <c r="K26" s="45">
        <v>371.47</v>
      </c>
      <c r="L26" s="45">
        <v>166.12075800000002</v>
      </c>
      <c r="M26" s="45">
        <v>166.12075800000002</v>
      </c>
      <c r="N26" s="45">
        <v>166.12075800000002</v>
      </c>
      <c r="O26" s="45">
        <v>166.12075800000002</v>
      </c>
      <c r="P26" s="45">
        <v>166.12075800000002</v>
      </c>
      <c r="Q26" s="45">
        <v>166.12075800000002</v>
      </c>
      <c r="R26" s="45">
        <v>2026.1999999999998</v>
      </c>
      <c r="S26" s="45">
        <v>3039.3</v>
      </c>
      <c r="T26" s="45">
        <v>531</v>
      </c>
      <c r="U26" s="45">
        <v>531</v>
      </c>
      <c r="V26" s="45">
        <v>531</v>
      </c>
      <c r="W26" s="45">
        <v>1114.4100000000001</v>
      </c>
      <c r="X26" s="45">
        <v>2421.3089999999997</v>
      </c>
      <c r="Y26" s="45">
        <v>2421.3089999999997</v>
      </c>
      <c r="Z26" s="45">
        <v>2257.1867999999999</v>
      </c>
    </row>
    <row r="27" spans="1:26" x14ac:dyDescent="0.25">
      <c r="A27" s="49" t="s">
        <v>1</v>
      </c>
      <c r="B27" s="42" t="s">
        <v>36</v>
      </c>
      <c r="C27" s="50" t="s">
        <v>37</v>
      </c>
      <c r="D27" s="44">
        <v>370.8</v>
      </c>
      <c r="E27" s="45"/>
      <c r="F27" s="45"/>
      <c r="G27" s="45">
        <v>142.14000000000001</v>
      </c>
      <c r="H27" s="45">
        <v>69.339600000000004</v>
      </c>
      <c r="I27" s="45">
        <v>67.98</v>
      </c>
      <c r="J27" s="45">
        <v>67.98</v>
      </c>
      <c r="K27" s="45">
        <v>67.98</v>
      </c>
      <c r="L27" s="45">
        <v>0</v>
      </c>
      <c r="M27" s="45">
        <v>0</v>
      </c>
      <c r="N27" s="45">
        <v>0</v>
      </c>
      <c r="O27" s="45">
        <v>0</v>
      </c>
      <c r="P27" s="45">
        <v>0</v>
      </c>
      <c r="Q27" s="45">
        <v>0</v>
      </c>
      <c r="R27" s="45">
        <v>370.8</v>
      </c>
      <c r="S27" s="45">
        <v>556.20000000000005</v>
      </c>
      <c r="T27" s="45">
        <v>534.81719999999996</v>
      </c>
      <c r="U27" s="45">
        <v>529.44060000000002</v>
      </c>
      <c r="V27" s="45">
        <v>508.05780000000004</v>
      </c>
      <c r="W27" s="45">
        <v>203.94</v>
      </c>
      <c r="X27" s="45">
        <v>443.10599999999999</v>
      </c>
      <c r="Y27" s="45">
        <v>443.10599999999999</v>
      </c>
      <c r="Z27" s="45">
        <v>413.07119999999998</v>
      </c>
    </row>
    <row r="28" spans="1:26" x14ac:dyDescent="0.25">
      <c r="A28" s="41"/>
      <c r="B28" s="42" t="s">
        <v>38</v>
      </c>
      <c r="C28" s="43"/>
      <c r="D28" s="44">
        <v>2397</v>
      </c>
      <c r="E28" s="45">
        <v>166.12075800000002</v>
      </c>
      <c r="F28" s="45">
        <v>3595.5</v>
      </c>
      <c r="G28" s="44">
        <v>918.85</v>
      </c>
      <c r="H28" s="44">
        <v>448.23900000000003</v>
      </c>
      <c r="I28" s="44">
        <v>439.45000000000005</v>
      </c>
      <c r="J28" s="44">
        <v>439.45000000000005</v>
      </c>
      <c r="K28" s="44">
        <v>439.45000000000005</v>
      </c>
      <c r="L28" s="44">
        <v>166.12075800000002</v>
      </c>
      <c r="M28" s="44">
        <v>166.12075800000002</v>
      </c>
      <c r="N28" s="44">
        <v>166.12075800000002</v>
      </c>
      <c r="O28" s="44">
        <v>166.12075800000002</v>
      </c>
      <c r="P28" s="44">
        <v>166.12075800000002</v>
      </c>
      <c r="Q28" s="44">
        <v>166.12075800000002</v>
      </c>
      <c r="R28" s="44">
        <v>2397</v>
      </c>
      <c r="S28" s="44">
        <v>3595.5</v>
      </c>
      <c r="T28" s="44">
        <v>1065.8172</v>
      </c>
      <c r="U28" s="44">
        <v>1060.4405999999999</v>
      </c>
      <c r="V28" s="44">
        <v>1039.0578</v>
      </c>
      <c r="W28" s="44">
        <v>1318.3500000000001</v>
      </c>
      <c r="X28" s="44">
        <v>2864.415</v>
      </c>
      <c r="Y28" s="44">
        <v>2864.415</v>
      </c>
      <c r="Z28" s="44">
        <v>2670.2579999999998</v>
      </c>
    </row>
    <row r="29" spans="1:26" x14ac:dyDescent="0.25">
      <c r="A29" s="46"/>
      <c r="B29" s="46"/>
      <c r="C29" s="46"/>
      <c r="D29" s="47"/>
      <c r="E29" s="48"/>
      <c r="F29" s="48"/>
      <c r="G29" s="48"/>
      <c r="H29" s="48"/>
      <c r="I29" s="48"/>
      <c r="J29" s="48"/>
      <c r="K29" s="48"/>
      <c r="L29" s="48"/>
      <c r="M29" s="48"/>
      <c r="N29" s="48"/>
      <c r="O29" s="48"/>
      <c r="P29" s="48"/>
      <c r="Q29" s="48"/>
      <c r="R29" s="48"/>
      <c r="S29" s="48"/>
      <c r="T29" s="48"/>
      <c r="U29" s="48"/>
      <c r="V29" s="48"/>
      <c r="W29" s="48"/>
      <c r="X29" s="48"/>
      <c r="Y29" s="48"/>
      <c r="Z29" s="48"/>
    </row>
    <row r="30" spans="1:26" x14ac:dyDescent="0.25">
      <c r="A30" s="41" t="s">
        <v>42</v>
      </c>
      <c r="B30" s="42" t="s">
        <v>34</v>
      </c>
      <c r="C30" s="43">
        <v>70498</v>
      </c>
      <c r="D30" s="44">
        <v>2122.1999999999998</v>
      </c>
      <c r="E30" s="45"/>
      <c r="F30" s="45"/>
      <c r="G30" s="45">
        <v>813.51</v>
      </c>
      <c r="H30" s="45">
        <v>396.85140000000001</v>
      </c>
      <c r="I30" s="45">
        <v>389.07</v>
      </c>
      <c r="J30" s="45">
        <v>389.07</v>
      </c>
      <c r="K30" s="45">
        <v>389.07</v>
      </c>
      <c r="L30" s="45">
        <v>166.12075800000002</v>
      </c>
      <c r="M30" s="45">
        <v>166.12075800000002</v>
      </c>
      <c r="N30" s="45">
        <v>166.12075800000002</v>
      </c>
      <c r="O30" s="45">
        <v>166.12075800000002</v>
      </c>
      <c r="P30" s="45">
        <v>166.12075800000002</v>
      </c>
      <c r="Q30" s="45">
        <v>166.12075800000002</v>
      </c>
      <c r="R30" s="45">
        <v>2122.1999999999998</v>
      </c>
      <c r="S30" s="45">
        <v>3183.3</v>
      </c>
      <c r="T30" s="45">
        <v>531</v>
      </c>
      <c r="U30" s="45">
        <v>531</v>
      </c>
      <c r="V30" s="45">
        <v>531</v>
      </c>
      <c r="W30" s="45">
        <v>1167.21</v>
      </c>
      <c r="X30" s="45">
        <v>2536.029</v>
      </c>
      <c r="Y30" s="45">
        <v>2536.029</v>
      </c>
      <c r="Z30" s="45">
        <v>2364.1307999999999</v>
      </c>
    </row>
    <row r="31" spans="1:26" x14ac:dyDescent="0.25">
      <c r="A31" s="49" t="s">
        <v>1</v>
      </c>
      <c r="B31" s="42" t="s">
        <v>36</v>
      </c>
      <c r="C31" s="50" t="s">
        <v>37</v>
      </c>
      <c r="D31" s="44">
        <v>370.8</v>
      </c>
      <c r="E31" s="45"/>
      <c r="F31" s="45"/>
      <c r="G31" s="45">
        <v>142.14000000000001</v>
      </c>
      <c r="H31" s="45">
        <v>69.339600000000004</v>
      </c>
      <c r="I31" s="45">
        <v>67.98</v>
      </c>
      <c r="J31" s="45">
        <v>67.98</v>
      </c>
      <c r="K31" s="45">
        <v>67.98</v>
      </c>
      <c r="L31" s="45">
        <v>0</v>
      </c>
      <c r="M31" s="45">
        <v>0</v>
      </c>
      <c r="N31" s="45">
        <v>0</v>
      </c>
      <c r="O31" s="45">
        <v>0</v>
      </c>
      <c r="P31" s="45">
        <v>0</v>
      </c>
      <c r="Q31" s="45">
        <v>0</v>
      </c>
      <c r="R31" s="45">
        <v>370.8</v>
      </c>
      <c r="S31" s="45">
        <v>556.20000000000005</v>
      </c>
      <c r="T31" s="45">
        <v>534.81719999999996</v>
      </c>
      <c r="U31" s="45">
        <v>529.44060000000002</v>
      </c>
      <c r="V31" s="45">
        <v>508.05780000000004</v>
      </c>
      <c r="W31" s="45">
        <v>203.94</v>
      </c>
      <c r="X31" s="45">
        <v>443.10599999999999</v>
      </c>
      <c r="Y31" s="45">
        <v>443.10599999999999</v>
      </c>
      <c r="Z31" s="45">
        <v>413.07119999999998</v>
      </c>
    </row>
    <row r="32" spans="1:26" x14ac:dyDescent="0.25">
      <c r="A32" s="41"/>
      <c r="B32" s="42" t="s">
        <v>38</v>
      </c>
      <c r="C32" s="43"/>
      <c r="D32" s="44">
        <v>2493</v>
      </c>
      <c r="E32" s="45">
        <v>166.12075800000002</v>
      </c>
      <c r="F32" s="45">
        <v>3739.5</v>
      </c>
      <c r="G32" s="44">
        <v>955.65</v>
      </c>
      <c r="H32" s="44">
        <v>466.19100000000003</v>
      </c>
      <c r="I32" s="44">
        <v>457.05</v>
      </c>
      <c r="J32" s="44">
        <v>457.05</v>
      </c>
      <c r="K32" s="44">
        <v>457.05</v>
      </c>
      <c r="L32" s="44">
        <v>166.12075800000002</v>
      </c>
      <c r="M32" s="44">
        <v>166.12075800000002</v>
      </c>
      <c r="N32" s="44">
        <v>166.12075800000002</v>
      </c>
      <c r="O32" s="44">
        <v>166.12075800000002</v>
      </c>
      <c r="P32" s="44">
        <v>166.12075800000002</v>
      </c>
      <c r="Q32" s="44">
        <v>166.12075800000002</v>
      </c>
      <c r="R32" s="44">
        <v>2493</v>
      </c>
      <c r="S32" s="44">
        <v>3739.5</v>
      </c>
      <c r="T32" s="44">
        <v>1065.8172</v>
      </c>
      <c r="U32" s="44">
        <v>1060.4405999999999</v>
      </c>
      <c r="V32" s="44">
        <v>1039.0578</v>
      </c>
      <c r="W32" s="44">
        <v>1371.15</v>
      </c>
      <c r="X32" s="44">
        <v>2979.1350000000002</v>
      </c>
      <c r="Y32" s="44">
        <v>2979.1350000000002</v>
      </c>
      <c r="Z32" s="44">
        <v>2777.2019999999998</v>
      </c>
    </row>
    <row r="33" spans="1:26" x14ac:dyDescent="0.25">
      <c r="A33" s="46"/>
      <c r="B33" s="46"/>
      <c r="C33" s="46"/>
      <c r="D33" s="47"/>
      <c r="E33" s="48"/>
      <c r="F33" s="48"/>
      <c r="G33" s="48"/>
      <c r="H33" s="48"/>
      <c r="I33" s="48"/>
      <c r="J33" s="48"/>
      <c r="K33" s="48"/>
      <c r="L33" s="48"/>
      <c r="M33" s="48"/>
      <c r="N33" s="48"/>
      <c r="O33" s="48"/>
      <c r="P33" s="48"/>
      <c r="Q33" s="48"/>
      <c r="R33" s="48"/>
      <c r="S33" s="48"/>
      <c r="T33" s="48"/>
      <c r="U33" s="48"/>
      <c r="V33" s="48"/>
      <c r="W33" s="48"/>
      <c r="X33" s="48"/>
      <c r="Y33" s="48"/>
      <c r="Z33" s="48"/>
    </row>
    <row r="34" spans="1:26" x14ac:dyDescent="0.25">
      <c r="A34" s="41" t="s">
        <v>43</v>
      </c>
      <c r="B34" s="42" t="s">
        <v>34</v>
      </c>
      <c r="C34" s="43">
        <v>71250</v>
      </c>
      <c r="D34" s="44">
        <v>1790.3999999999999</v>
      </c>
      <c r="E34" s="45">
        <v>101.24961399999999</v>
      </c>
      <c r="F34" s="45">
        <v>2685.6</v>
      </c>
      <c r="G34" s="45">
        <v>686.32</v>
      </c>
      <c r="H34" s="45">
        <v>334.8048</v>
      </c>
      <c r="I34" s="45">
        <v>328.24</v>
      </c>
      <c r="J34" s="45">
        <v>328.24</v>
      </c>
      <c r="K34" s="45">
        <v>328.24</v>
      </c>
      <c r="L34" s="45">
        <v>101.24961399999999</v>
      </c>
      <c r="M34" s="45">
        <v>101.24961399999999</v>
      </c>
      <c r="N34" s="45">
        <v>101.24961399999999</v>
      </c>
      <c r="O34" s="45">
        <v>101.24961399999999</v>
      </c>
      <c r="P34" s="45">
        <v>101.24961399999999</v>
      </c>
      <c r="Q34" s="45">
        <v>101.24961399999999</v>
      </c>
      <c r="R34" s="45">
        <v>1790.3999999999999</v>
      </c>
      <c r="S34" s="45">
        <v>2685.6</v>
      </c>
      <c r="T34" s="45">
        <v>531</v>
      </c>
      <c r="U34" s="45">
        <v>531</v>
      </c>
      <c r="V34" s="45">
        <v>531</v>
      </c>
      <c r="W34" s="45">
        <v>984.72</v>
      </c>
      <c r="X34" s="45">
        <v>2139.5279999999998</v>
      </c>
      <c r="Y34" s="45">
        <v>2139.5279999999998</v>
      </c>
      <c r="Z34" s="45">
        <v>1994.5056</v>
      </c>
    </row>
    <row r="35" spans="1:26" x14ac:dyDescent="0.25">
      <c r="A35" s="46"/>
      <c r="B35" s="46"/>
      <c r="C35" s="46"/>
      <c r="D35" s="47"/>
      <c r="E35" s="48"/>
      <c r="F35" s="48"/>
      <c r="G35" s="48"/>
      <c r="H35" s="48"/>
      <c r="I35" s="48"/>
      <c r="J35" s="48"/>
      <c r="K35" s="48"/>
      <c r="L35" s="48"/>
      <c r="M35" s="48"/>
      <c r="N35" s="48"/>
      <c r="O35" s="48"/>
      <c r="P35" s="48"/>
      <c r="Q35" s="48"/>
      <c r="R35" s="48"/>
      <c r="S35" s="48"/>
      <c r="T35" s="48"/>
      <c r="U35" s="48"/>
      <c r="V35" s="48"/>
      <c r="W35" s="48"/>
      <c r="X35" s="48"/>
      <c r="Y35" s="48"/>
      <c r="Z35" s="48"/>
    </row>
    <row r="36" spans="1:26" x14ac:dyDescent="0.25">
      <c r="A36" s="41" t="s">
        <v>44</v>
      </c>
      <c r="B36" s="42" t="s">
        <v>34</v>
      </c>
      <c r="C36" s="43">
        <v>71260</v>
      </c>
      <c r="D36" s="44">
        <v>2452.7999999999997</v>
      </c>
      <c r="E36" s="45"/>
      <c r="F36" s="45"/>
      <c r="G36" s="45">
        <v>940.24</v>
      </c>
      <c r="H36" s="45">
        <v>458.67360000000002</v>
      </c>
      <c r="I36" s="45">
        <v>449.68</v>
      </c>
      <c r="J36" s="45">
        <v>449.68</v>
      </c>
      <c r="K36" s="45">
        <v>449.68</v>
      </c>
      <c r="L36" s="45">
        <v>166.12075800000002</v>
      </c>
      <c r="M36" s="45">
        <v>166.12075800000002</v>
      </c>
      <c r="N36" s="45">
        <v>166.12075800000002</v>
      </c>
      <c r="O36" s="45">
        <v>166.12075800000002</v>
      </c>
      <c r="P36" s="45">
        <v>166.12075800000002</v>
      </c>
      <c r="Q36" s="45">
        <v>166.12075800000002</v>
      </c>
      <c r="R36" s="45">
        <v>2452.7999999999997</v>
      </c>
      <c r="S36" s="45">
        <v>3679.2000000000003</v>
      </c>
      <c r="T36" s="45">
        <v>531</v>
      </c>
      <c r="U36" s="45">
        <v>531</v>
      </c>
      <c r="V36" s="45">
        <v>531</v>
      </c>
      <c r="W36" s="45">
        <v>1349.04</v>
      </c>
      <c r="X36" s="45">
        <v>2931.096</v>
      </c>
      <c r="Y36" s="45">
        <v>2931.096</v>
      </c>
      <c r="Z36" s="45">
        <v>2732.4191999999998</v>
      </c>
    </row>
    <row r="37" spans="1:26" x14ac:dyDescent="0.25">
      <c r="A37" s="49" t="s">
        <v>1</v>
      </c>
      <c r="B37" s="42" t="s">
        <v>36</v>
      </c>
      <c r="C37" s="50" t="s">
        <v>37</v>
      </c>
      <c r="D37" s="44">
        <v>370.8</v>
      </c>
      <c r="E37" s="45"/>
      <c r="F37" s="45"/>
      <c r="G37" s="45">
        <v>142.14000000000001</v>
      </c>
      <c r="H37" s="45">
        <v>69.339600000000004</v>
      </c>
      <c r="I37" s="45">
        <v>67.98</v>
      </c>
      <c r="J37" s="45">
        <v>67.98</v>
      </c>
      <c r="K37" s="45">
        <v>67.98</v>
      </c>
      <c r="L37" s="45">
        <v>0</v>
      </c>
      <c r="M37" s="45">
        <v>0</v>
      </c>
      <c r="N37" s="45">
        <v>0</v>
      </c>
      <c r="O37" s="45">
        <v>0</v>
      </c>
      <c r="P37" s="45">
        <v>0</v>
      </c>
      <c r="Q37" s="45">
        <v>0</v>
      </c>
      <c r="R37" s="45">
        <v>370.8</v>
      </c>
      <c r="S37" s="45">
        <v>556.20000000000005</v>
      </c>
      <c r="T37" s="45">
        <v>534.81719999999996</v>
      </c>
      <c r="U37" s="45">
        <v>529.44060000000002</v>
      </c>
      <c r="V37" s="45">
        <v>508.05780000000004</v>
      </c>
      <c r="W37" s="45">
        <v>203.94</v>
      </c>
      <c r="X37" s="45">
        <v>443.10599999999999</v>
      </c>
      <c r="Y37" s="45">
        <v>443.10599999999999</v>
      </c>
      <c r="Z37" s="45">
        <v>413.07119999999998</v>
      </c>
    </row>
    <row r="38" spans="1:26" x14ac:dyDescent="0.25">
      <c r="A38" s="41"/>
      <c r="B38" s="42" t="s">
        <v>38</v>
      </c>
      <c r="C38" s="43"/>
      <c r="D38" s="44">
        <v>2823.6</v>
      </c>
      <c r="E38" s="45">
        <v>166.12075800000002</v>
      </c>
      <c r="F38" s="45">
        <v>4235.4000000000005</v>
      </c>
      <c r="G38" s="44">
        <v>1082.3800000000001</v>
      </c>
      <c r="H38" s="44">
        <v>528.01319999999998</v>
      </c>
      <c r="I38" s="44">
        <v>517.66</v>
      </c>
      <c r="J38" s="44">
        <v>517.66</v>
      </c>
      <c r="K38" s="44">
        <v>517.66</v>
      </c>
      <c r="L38" s="44">
        <v>166.12075800000002</v>
      </c>
      <c r="M38" s="44">
        <v>166.12075800000002</v>
      </c>
      <c r="N38" s="44">
        <v>166.12075800000002</v>
      </c>
      <c r="O38" s="44">
        <v>166.12075800000002</v>
      </c>
      <c r="P38" s="44">
        <v>166.12075800000002</v>
      </c>
      <c r="Q38" s="44">
        <v>166.12075800000002</v>
      </c>
      <c r="R38" s="44">
        <v>2823.6</v>
      </c>
      <c r="S38" s="44">
        <v>4235.4000000000005</v>
      </c>
      <c r="T38" s="44">
        <v>1065.8172</v>
      </c>
      <c r="U38" s="44">
        <v>1060.4405999999999</v>
      </c>
      <c r="V38" s="44">
        <v>1039.0578</v>
      </c>
      <c r="W38" s="44">
        <v>1552.98</v>
      </c>
      <c r="X38" s="44">
        <v>3374.2020000000002</v>
      </c>
      <c r="Y38" s="44">
        <v>3374.2020000000002</v>
      </c>
      <c r="Z38" s="44">
        <v>3145.4903999999997</v>
      </c>
    </row>
    <row r="39" spans="1:26" x14ac:dyDescent="0.25">
      <c r="A39" s="46"/>
      <c r="B39" s="46"/>
      <c r="C39" s="46"/>
      <c r="D39" s="47"/>
      <c r="E39" s="48"/>
      <c r="F39" s="48"/>
      <c r="G39" s="48"/>
      <c r="H39" s="48"/>
      <c r="I39" s="48"/>
      <c r="J39" s="48"/>
      <c r="K39" s="48"/>
      <c r="L39" s="48"/>
      <c r="M39" s="48"/>
      <c r="N39" s="48"/>
      <c r="O39" s="48"/>
      <c r="P39" s="48"/>
      <c r="Q39" s="48"/>
      <c r="R39" s="48"/>
      <c r="S39" s="48"/>
      <c r="T39" s="48"/>
      <c r="U39" s="48"/>
      <c r="V39" s="48"/>
      <c r="W39" s="48"/>
      <c r="X39" s="48"/>
      <c r="Y39" s="48"/>
      <c r="Z39" s="48"/>
    </row>
    <row r="40" spans="1:26" x14ac:dyDescent="0.25">
      <c r="A40" s="41" t="s">
        <v>45</v>
      </c>
      <c r="B40" s="42" t="s">
        <v>34</v>
      </c>
      <c r="C40" s="43">
        <v>73700</v>
      </c>
      <c r="D40" s="44">
        <v>1843.1999999999998</v>
      </c>
      <c r="E40" s="45">
        <v>101.24961399999999</v>
      </c>
      <c r="F40" s="45">
        <v>2764.8</v>
      </c>
      <c r="G40" s="45">
        <v>706.56000000000006</v>
      </c>
      <c r="H40" s="45">
        <v>344.67840000000001</v>
      </c>
      <c r="I40" s="45">
        <v>337.92</v>
      </c>
      <c r="J40" s="45">
        <v>337.92</v>
      </c>
      <c r="K40" s="45">
        <v>337.92</v>
      </c>
      <c r="L40" s="45">
        <v>101.24961399999999</v>
      </c>
      <c r="M40" s="45">
        <v>101.24961399999999</v>
      </c>
      <c r="N40" s="45">
        <v>101.24961399999999</v>
      </c>
      <c r="O40" s="45">
        <v>101.24961399999999</v>
      </c>
      <c r="P40" s="45">
        <v>101.24961399999999</v>
      </c>
      <c r="Q40" s="45">
        <v>101.24961399999999</v>
      </c>
      <c r="R40" s="45">
        <v>1843.1999999999998</v>
      </c>
      <c r="S40" s="45">
        <v>2764.8</v>
      </c>
      <c r="T40" s="45">
        <v>531</v>
      </c>
      <c r="U40" s="45">
        <v>531</v>
      </c>
      <c r="V40" s="45">
        <v>531</v>
      </c>
      <c r="W40" s="45">
        <v>1013.76</v>
      </c>
      <c r="X40" s="45">
        <v>2202.6239999999998</v>
      </c>
      <c r="Y40" s="45">
        <v>2202.6239999999998</v>
      </c>
      <c r="Z40" s="45">
        <v>2053.3247999999999</v>
      </c>
    </row>
    <row r="41" spans="1:26" x14ac:dyDescent="0.25">
      <c r="A41" s="46"/>
      <c r="B41" s="46"/>
      <c r="C41" s="46"/>
      <c r="D41" s="47"/>
      <c r="E41" s="48"/>
      <c r="F41" s="48"/>
      <c r="G41" s="48"/>
      <c r="H41" s="48"/>
      <c r="I41" s="48"/>
      <c r="J41" s="48"/>
      <c r="K41" s="48"/>
      <c r="L41" s="48"/>
      <c r="M41" s="48"/>
      <c r="N41" s="48"/>
      <c r="O41" s="48"/>
      <c r="P41" s="48"/>
      <c r="Q41" s="48"/>
      <c r="R41" s="48"/>
      <c r="S41" s="48"/>
      <c r="T41" s="48"/>
      <c r="U41" s="48"/>
      <c r="V41" s="48"/>
      <c r="W41" s="48"/>
      <c r="X41" s="48"/>
      <c r="Y41" s="48"/>
      <c r="Z41" s="48"/>
    </row>
    <row r="42" spans="1:26" x14ac:dyDescent="0.25">
      <c r="A42" s="41" t="s">
        <v>45</v>
      </c>
      <c r="B42" s="42" t="s">
        <v>34</v>
      </c>
      <c r="C42" s="43">
        <v>73700</v>
      </c>
      <c r="D42" s="44">
        <v>1843.1999999999998</v>
      </c>
      <c r="E42" s="45">
        <v>101.24961399999999</v>
      </c>
      <c r="F42" s="45">
        <v>2764.8</v>
      </c>
      <c r="G42" s="45">
        <v>706.56000000000006</v>
      </c>
      <c r="H42" s="45">
        <v>344.67840000000001</v>
      </c>
      <c r="I42" s="45">
        <v>337.92</v>
      </c>
      <c r="J42" s="45">
        <v>337.92</v>
      </c>
      <c r="K42" s="45">
        <v>337.92</v>
      </c>
      <c r="L42" s="45">
        <v>101.24961399999999</v>
      </c>
      <c r="M42" s="45">
        <v>101.24961399999999</v>
      </c>
      <c r="N42" s="45">
        <v>101.24961399999999</v>
      </c>
      <c r="O42" s="45">
        <v>101.24961399999999</v>
      </c>
      <c r="P42" s="45">
        <v>101.24961399999999</v>
      </c>
      <c r="Q42" s="45">
        <v>101.24961399999999</v>
      </c>
      <c r="R42" s="45">
        <v>1843.1999999999998</v>
      </c>
      <c r="S42" s="45">
        <v>2764.8</v>
      </c>
      <c r="T42" s="45">
        <v>531</v>
      </c>
      <c r="U42" s="45">
        <v>531</v>
      </c>
      <c r="V42" s="45">
        <v>531</v>
      </c>
      <c r="W42" s="45">
        <v>1013.76</v>
      </c>
      <c r="X42" s="45">
        <v>2202.6239999999998</v>
      </c>
      <c r="Y42" s="45">
        <v>2202.6239999999998</v>
      </c>
      <c r="Z42" s="45">
        <v>2053.3247999999999</v>
      </c>
    </row>
    <row r="43" spans="1:26" x14ac:dyDescent="0.25">
      <c r="A43" s="46"/>
      <c r="B43" s="46"/>
      <c r="C43" s="46"/>
      <c r="D43" s="47"/>
      <c r="E43" s="48"/>
      <c r="F43" s="48"/>
      <c r="G43" s="48"/>
      <c r="H43" s="48"/>
      <c r="I43" s="48"/>
      <c r="J43" s="48"/>
      <c r="K43" s="48"/>
      <c r="L43" s="48"/>
      <c r="M43" s="48"/>
      <c r="N43" s="48"/>
      <c r="O43" s="48"/>
      <c r="P43" s="48"/>
      <c r="Q43" s="48"/>
      <c r="R43" s="48"/>
      <c r="S43" s="48"/>
      <c r="T43" s="48"/>
      <c r="U43" s="48"/>
      <c r="V43" s="48"/>
      <c r="W43" s="48"/>
      <c r="X43" s="48"/>
      <c r="Y43" s="48"/>
      <c r="Z43" s="48"/>
    </row>
    <row r="44" spans="1:26" x14ac:dyDescent="0.25">
      <c r="A44" s="41" t="s">
        <v>46</v>
      </c>
      <c r="B44" s="42" t="s">
        <v>34</v>
      </c>
      <c r="C44" s="43">
        <v>73200</v>
      </c>
      <c r="D44" s="44">
        <v>1843.1999999999998</v>
      </c>
      <c r="E44" s="45">
        <v>101.24961399999999</v>
      </c>
      <c r="F44" s="45">
        <v>2764.8</v>
      </c>
      <c r="G44" s="45">
        <v>706.56000000000006</v>
      </c>
      <c r="H44" s="45">
        <v>344.67840000000001</v>
      </c>
      <c r="I44" s="45">
        <v>337.92</v>
      </c>
      <c r="J44" s="45">
        <v>337.92</v>
      </c>
      <c r="K44" s="45">
        <v>337.92</v>
      </c>
      <c r="L44" s="45">
        <v>101.24961399999999</v>
      </c>
      <c r="M44" s="45">
        <v>101.24961399999999</v>
      </c>
      <c r="N44" s="45">
        <v>101.24961399999999</v>
      </c>
      <c r="O44" s="45">
        <v>101.24961399999999</v>
      </c>
      <c r="P44" s="45">
        <v>101.24961399999999</v>
      </c>
      <c r="Q44" s="45">
        <v>101.24961399999999</v>
      </c>
      <c r="R44" s="45">
        <v>1843.1999999999998</v>
      </c>
      <c r="S44" s="45">
        <v>2764.8</v>
      </c>
      <c r="T44" s="45">
        <v>531</v>
      </c>
      <c r="U44" s="45">
        <v>531</v>
      </c>
      <c r="V44" s="45">
        <v>531</v>
      </c>
      <c r="W44" s="45">
        <v>1013.76</v>
      </c>
      <c r="X44" s="45">
        <v>2202.6239999999998</v>
      </c>
      <c r="Y44" s="45">
        <v>2202.6239999999998</v>
      </c>
      <c r="Z44" s="45">
        <v>2053.3247999999999</v>
      </c>
    </row>
    <row r="45" spans="1:26" x14ac:dyDescent="0.25">
      <c r="A45" s="46"/>
      <c r="B45" s="46"/>
      <c r="C45" s="46"/>
      <c r="D45" s="47"/>
      <c r="E45" s="48"/>
      <c r="F45" s="48"/>
      <c r="G45" s="48"/>
      <c r="H45" s="48"/>
      <c r="I45" s="48"/>
      <c r="J45" s="48"/>
      <c r="K45" s="48"/>
      <c r="L45" s="48"/>
      <c r="M45" s="48"/>
      <c r="N45" s="48"/>
      <c r="O45" s="48"/>
      <c r="P45" s="48"/>
      <c r="Q45" s="48"/>
      <c r="R45" s="48"/>
      <c r="S45" s="48"/>
      <c r="T45" s="48"/>
      <c r="U45" s="48"/>
      <c r="V45" s="48"/>
      <c r="W45" s="48"/>
      <c r="X45" s="48"/>
      <c r="Y45" s="48"/>
      <c r="Z45" s="48"/>
    </row>
    <row r="46" spans="1:26" x14ac:dyDescent="0.25">
      <c r="A46" s="41" t="s">
        <v>47</v>
      </c>
      <c r="B46" s="42" t="s">
        <v>34</v>
      </c>
      <c r="C46" s="43">
        <v>70486</v>
      </c>
      <c r="D46" s="44">
        <v>1843.1999999999998</v>
      </c>
      <c r="E46" s="45">
        <v>101.24961399999999</v>
      </c>
      <c r="F46" s="45">
        <v>2764.8</v>
      </c>
      <c r="G46" s="45">
        <v>706.56000000000006</v>
      </c>
      <c r="H46" s="45">
        <v>344.67840000000001</v>
      </c>
      <c r="I46" s="45">
        <v>337.92</v>
      </c>
      <c r="J46" s="45">
        <v>337.92</v>
      </c>
      <c r="K46" s="45">
        <v>337.92</v>
      </c>
      <c r="L46" s="45">
        <v>101.24961399999999</v>
      </c>
      <c r="M46" s="45">
        <v>101.24961399999999</v>
      </c>
      <c r="N46" s="45">
        <v>101.24961399999999</v>
      </c>
      <c r="O46" s="45">
        <v>101.24961399999999</v>
      </c>
      <c r="P46" s="45">
        <v>101.24961399999999</v>
      </c>
      <c r="Q46" s="45">
        <v>101.24961399999999</v>
      </c>
      <c r="R46" s="45">
        <v>1843.1999999999998</v>
      </c>
      <c r="S46" s="45">
        <v>2764.8</v>
      </c>
      <c r="T46" s="45">
        <v>531</v>
      </c>
      <c r="U46" s="45">
        <v>531</v>
      </c>
      <c r="V46" s="45">
        <v>531</v>
      </c>
      <c r="W46" s="45">
        <v>1013.76</v>
      </c>
      <c r="X46" s="45">
        <v>2202.6239999999998</v>
      </c>
      <c r="Y46" s="45">
        <v>2202.6239999999998</v>
      </c>
      <c r="Z46" s="45">
        <v>2053.3247999999999</v>
      </c>
    </row>
    <row r="47" spans="1:26" x14ac:dyDescent="0.25">
      <c r="A47" s="46"/>
      <c r="B47" s="46"/>
      <c r="C47" s="46"/>
      <c r="D47" s="47"/>
      <c r="E47" s="48"/>
      <c r="F47" s="48"/>
      <c r="G47" s="48"/>
      <c r="H47" s="48"/>
      <c r="I47" s="48"/>
      <c r="J47" s="48"/>
      <c r="K47" s="48"/>
      <c r="L47" s="48"/>
      <c r="M47" s="48"/>
      <c r="N47" s="48"/>
      <c r="O47" s="48"/>
      <c r="P47" s="48"/>
      <c r="Q47" s="48"/>
      <c r="R47" s="48"/>
      <c r="S47" s="48"/>
      <c r="T47" s="48"/>
      <c r="U47" s="48"/>
      <c r="V47" s="48"/>
      <c r="W47" s="48"/>
      <c r="X47" s="48"/>
      <c r="Y47" s="48"/>
      <c r="Z47" s="48"/>
    </row>
    <row r="48" spans="1:26" x14ac:dyDescent="0.25">
      <c r="A48" s="41" t="s">
        <v>48</v>
      </c>
      <c r="B48" s="42" t="s">
        <v>34</v>
      </c>
      <c r="C48" s="43">
        <v>70450</v>
      </c>
      <c r="D48" s="44">
        <v>1457.3999999999999</v>
      </c>
      <c r="E48" s="45">
        <v>101.24961399999999</v>
      </c>
      <c r="F48" s="45">
        <v>2186.1</v>
      </c>
      <c r="G48" s="45">
        <v>558.67000000000007</v>
      </c>
      <c r="H48" s="45">
        <v>272.53379999999999</v>
      </c>
      <c r="I48" s="45">
        <v>267.19</v>
      </c>
      <c r="J48" s="45">
        <v>267.19</v>
      </c>
      <c r="K48" s="45">
        <v>267.19</v>
      </c>
      <c r="L48" s="45">
        <v>101.24961399999999</v>
      </c>
      <c r="M48" s="45">
        <v>101.24961399999999</v>
      </c>
      <c r="N48" s="45">
        <v>101.24961399999999</v>
      </c>
      <c r="O48" s="45">
        <v>101.24961399999999</v>
      </c>
      <c r="P48" s="45">
        <v>101.24961399999999</v>
      </c>
      <c r="Q48" s="45">
        <v>101.24961399999999</v>
      </c>
      <c r="R48" s="45">
        <v>1457.3999999999999</v>
      </c>
      <c r="S48" s="45">
        <v>2186.1</v>
      </c>
      <c r="T48" s="45">
        <v>531</v>
      </c>
      <c r="U48" s="45">
        <v>531</v>
      </c>
      <c r="V48" s="45">
        <v>531</v>
      </c>
      <c r="W48" s="45">
        <v>801.57</v>
      </c>
      <c r="X48" s="45">
        <v>1741.5929999999998</v>
      </c>
      <c r="Y48" s="45">
        <v>1741.5929999999998</v>
      </c>
      <c r="Z48" s="45">
        <v>1623.5436</v>
      </c>
    </row>
    <row r="49" spans="1:26" x14ac:dyDescent="0.25">
      <c r="A49" s="46"/>
      <c r="B49" s="46"/>
      <c r="C49" s="46"/>
      <c r="D49" s="47"/>
      <c r="E49" s="48"/>
      <c r="F49" s="48"/>
      <c r="G49" s="48"/>
      <c r="H49" s="48"/>
      <c r="I49" s="48"/>
      <c r="J49" s="48"/>
      <c r="K49" s="48"/>
      <c r="L49" s="48"/>
      <c r="M49" s="48"/>
      <c r="N49" s="48"/>
      <c r="O49" s="48"/>
      <c r="P49" s="48"/>
      <c r="Q49" s="48"/>
      <c r="R49" s="48"/>
      <c r="S49" s="48"/>
      <c r="T49" s="48"/>
      <c r="U49" s="48"/>
      <c r="V49" s="48"/>
      <c r="W49" s="48"/>
      <c r="X49" s="48"/>
      <c r="Y49" s="48"/>
      <c r="Z49" s="48"/>
    </row>
    <row r="50" spans="1:26" x14ac:dyDescent="0.25">
      <c r="A50" s="41" t="s">
        <v>49</v>
      </c>
      <c r="B50" s="42" t="s">
        <v>34</v>
      </c>
      <c r="C50" s="43">
        <v>71271</v>
      </c>
      <c r="D50" s="44">
        <v>1790.3999999999999</v>
      </c>
      <c r="E50" s="45">
        <v>101.24961399999999</v>
      </c>
      <c r="F50" s="45">
        <v>2685.6</v>
      </c>
      <c r="G50" s="45">
        <v>686.32</v>
      </c>
      <c r="H50" s="45">
        <v>334.8048</v>
      </c>
      <c r="I50" s="45">
        <v>328.24</v>
      </c>
      <c r="J50" s="45">
        <v>328.24</v>
      </c>
      <c r="K50" s="45">
        <v>328.24</v>
      </c>
      <c r="L50" s="45">
        <v>101.24961399999999</v>
      </c>
      <c r="M50" s="45">
        <v>101.24961399999999</v>
      </c>
      <c r="N50" s="45">
        <v>101.24961399999999</v>
      </c>
      <c r="O50" s="45">
        <v>101.24961399999999</v>
      </c>
      <c r="P50" s="45">
        <v>101.24961399999999</v>
      </c>
      <c r="Q50" s="45">
        <v>101.24961399999999</v>
      </c>
      <c r="R50" s="45">
        <v>1790.3999999999999</v>
      </c>
      <c r="S50" s="45">
        <v>2685.6</v>
      </c>
      <c r="T50" s="45">
        <v>531</v>
      </c>
      <c r="U50" s="45">
        <v>531</v>
      </c>
      <c r="V50" s="45">
        <v>531</v>
      </c>
      <c r="W50" s="45">
        <v>984.72</v>
      </c>
      <c r="X50" s="45">
        <v>2139.5279999999998</v>
      </c>
      <c r="Y50" s="45">
        <v>2139.5279999999998</v>
      </c>
      <c r="Z50" s="45">
        <v>1994.5056</v>
      </c>
    </row>
    <row r="51" spans="1:26" x14ac:dyDescent="0.25">
      <c r="A51" s="46"/>
      <c r="B51" s="46"/>
      <c r="C51" s="46"/>
      <c r="D51" s="47"/>
      <c r="E51" s="48"/>
      <c r="F51" s="48"/>
      <c r="G51" s="48"/>
      <c r="H51" s="48"/>
      <c r="I51" s="48"/>
      <c r="J51" s="48"/>
      <c r="K51" s="48"/>
      <c r="L51" s="48"/>
      <c r="M51" s="48"/>
      <c r="N51" s="48"/>
      <c r="O51" s="48"/>
      <c r="P51" s="48"/>
      <c r="Q51" s="48"/>
      <c r="R51" s="48"/>
      <c r="S51" s="48"/>
      <c r="T51" s="48"/>
      <c r="U51" s="48"/>
      <c r="V51" s="48"/>
      <c r="W51" s="48"/>
      <c r="X51" s="48"/>
      <c r="Y51" s="48"/>
      <c r="Z51" s="48"/>
    </row>
    <row r="52" spans="1:26" x14ac:dyDescent="0.25">
      <c r="A52" s="41" t="s">
        <v>50</v>
      </c>
      <c r="B52" s="42" t="s">
        <v>34</v>
      </c>
      <c r="C52" s="43">
        <v>72192</v>
      </c>
      <c r="D52" s="44">
        <v>1719</v>
      </c>
      <c r="E52" s="45">
        <v>101.24961399999999</v>
      </c>
      <c r="F52" s="45">
        <v>2578.5</v>
      </c>
      <c r="G52" s="45">
        <v>658.95</v>
      </c>
      <c r="H52" s="45">
        <v>321.45299999999997</v>
      </c>
      <c r="I52" s="45">
        <v>315.14999999999998</v>
      </c>
      <c r="J52" s="45">
        <v>315.14999999999998</v>
      </c>
      <c r="K52" s="45">
        <v>315.14999999999998</v>
      </c>
      <c r="L52" s="45">
        <v>101.24961399999999</v>
      </c>
      <c r="M52" s="45">
        <v>101.24961399999999</v>
      </c>
      <c r="N52" s="45">
        <v>101.24961399999999</v>
      </c>
      <c r="O52" s="45">
        <v>101.24961399999999</v>
      </c>
      <c r="P52" s="45">
        <v>101.24961399999999</v>
      </c>
      <c r="Q52" s="45">
        <v>101.24961399999999</v>
      </c>
      <c r="R52" s="45">
        <v>1719</v>
      </c>
      <c r="S52" s="45">
        <v>2578.5</v>
      </c>
      <c r="T52" s="45">
        <v>531</v>
      </c>
      <c r="U52" s="45">
        <v>531</v>
      </c>
      <c r="V52" s="45">
        <v>531</v>
      </c>
      <c r="W52" s="45">
        <v>945.45</v>
      </c>
      <c r="X52" s="45">
        <v>2054.2049999999999</v>
      </c>
      <c r="Y52" s="45">
        <v>2054.2049999999999</v>
      </c>
      <c r="Z52" s="45">
        <v>1914.9659999999999</v>
      </c>
    </row>
    <row r="53" spans="1:26" x14ac:dyDescent="0.25">
      <c r="A53" s="46"/>
      <c r="B53" s="46"/>
      <c r="C53" s="46"/>
      <c r="D53" s="47"/>
      <c r="E53" s="48"/>
      <c r="F53" s="48"/>
      <c r="G53" s="48"/>
      <c r="H53" s="48"/>
      <c r="I53" s="48"/>
      <c r="J53" s="48"/>
      <c r="K53" s="48"/>
      <c r="L53" s="48"/>
      <c r="M53" s="48"/>
      <c r="N53" s="48"/>
      <c r="O53" s="48"/>
      <c r="P53" s="48"/>
      <c r="Q53" s="48"/>
      <c r="R53" s="48"/>
      <c r="S53" s="48"/>
      <c r="T53" s="48"/>
      <c r="U53" s="48"/>
      <c r="V53" s="48"/>
      <c r="W53" s="48"/>
      <c r="X53" s="48"/>
      <c r="Y53" s="48"/>
      <c r="Z53" s="48"/>
    </row>
    <row r="54" spans="1:26" x14ac:dyDescent="0.25">
      <c r="A54" s="41" t="s">
        <v>51</v>
      </c>
      <c r="B54" s="42" t="s">
        <v>34</v>
      </c>
      <c r="C54" s="43">
        <v>72193</v>
      </c>
      <c r="D54" s="44">
        <v>2383.7999999999997</v>
      </c>
      <c r="E54" s="45"/>
      <c r="F54" s="45"/>
      <c r="G54" s="45">
        <v>913.79000000000008</v>
      </c>
      <c r="H54" s="45">
        <v>445.77060000000006</v>
      </c>
      <c r="I54" s="45">
        <v>437.03000000000003</v>
      </c>
      <c r="J54" s="45">
        <v>437.03000000000003</v>
      </c>
      <c r="K54" s="45">
        <v>437.03000000000003</v>
      </c>
      <c r="L54" s="45">
        <v>166.12075800000002</v>
      </c>
      <c r="M54" s="45">
        <v>166.12075800000002</v>
      </c>
      <c r="N54" s="45">
        <v>166.12075800000002</v>
      </c>
      <c r="O54" s="45">
        <v>166.12075800000002</v>
      </c>
      <c r="P54" s="45">
        <v>166.12075800000002</v>
      </c>
      <c r="Q54" s="45">
        <v>166.12075800000002</v>
      </c>
      <c r="R54" s="45">
        <v>2383.7999999999997</v>
      </c>
      <c r="S54" s="45">
        <v>3575.7000000000003</v>
      </c>
      <c r="T54" s="45">
        <v>531</v>
      </c>
      <c r="U54" s="45">
        <v>531</v>
      </c>
      <c r="V54" s="45">
        <v>531</v>
      </c>
      <c r="W54" s="45">
        <v>1311.0900000000001</v>
      </c>
      <c r="X54" s="45">
        <v>2848.6410000000001</v>
      </c>
      <c r="Y54" s="45">
        <v>2848.6410000000001</v>
      </c>
      <c r="Z54" s="45">
        <v>2655.5531999999998</v>
      </c>
    </row>
    <row r="55" spans="1:26" x14ac:dyDescent="0.25">
      <c r="A55" s="49" t="s">
        <v>1</v>
      </c>
      <c r="B55" s="42" t="s">
        <v>36</v>
      </c>
      <c r="C55" s="50" t="s">
        <v>37</v>
      </c>
      <c r="D55" s="44">
        <v>370.8</v>
      </c>
      <c r="E55" s="45"/>
      <c r="F55" s="45"/>
      <c r="G55" s="45">
        <v>142.14000000000001</v>
      </c>
      <c r="H55" s="45">
        <v>69.339600000000004</v>
      </c>
      <c r="I55" s="45">
        <v>67.98</v>
      </c>
      <c r="J55" s="45">
        <v>67.98</v>
      </c>
      <c r="K55" s="45">
        <v>67.98</v>
      </c>
      <c r="L55" s="45">
        <v>0</v>
      </c>
      <c r="M55" s="45">
        <v>0</v>
      </c>
      <c r="N55" s="45">
        <v>0</v>
      </c>
      <c r="O55" s="45">
        <v>0</v>
      </c>
      <c r="P55" s="45">
        <v>0</v>
      </c>
      <c r="Q55" s="45">
        <v>0</v>
      </c>
      <c r="R55" s="45">
        <v>370.8</v>
      </c>
      <c r="S55" s="45">
        <v>556.20000000000005</v>
      </c>
      <c r="T55" s="45">
        <v>534.81719999999996</v>
      </c>
      <c r="U55" s="45">
        <v>529.44060000000002</v>
      </c>
      <c r="V55" s="45">
        <v>508.05780000000004</v>
      </c>
      <c r="W55" s="45">
        <v>203.94</v>
      </c>
      <c r="X55" s="45">
        <v>443.10599999999999</v>
      </c>
      <c r="Y55" s="45">
        <v>443.10599999999999</v>
      </c>
      <c r="Z55" s="45">
        <v>413.07119999999998</v>
      </c>
    </row>
    <row r="56" spans="1:26" x14ac:dyDescent="0.25">
      <c r="A56" s="41"/>
      <c r="B56" s="42" t="s">
        <v>38</v>
      </c>
      <c r="C56" s="43"/>
      <c r="D56" s="44">
        <v>2754.6</v>
      </c>
      <c r="E56" s="45">
        <v>166.12075800000002</v>
      </c>
      <c r="F56" s="45">
        <v>4131.9000000000005</v>
      </c>
      <c r="G56" s="44">
        <v>1055.93</v>
      </c>
      <c r="H56" s="44">
        <v>515.11020000000008</v>
      </c>
      <c r="I56" s="44">
        <v>505.01000000000005</v>
      </c>
      <c r="J56" s="44">
        <v>505.01000000000005</v>
      </c>
      <c r="K56" s="44">
        <v>505.01000000000005</v>
      </c>
      <c r="L56" s="44">
        <v>166.12075800000002</v>
      </c>
      <c r="M56" s="44">
        <v>166.12075800000002</v>
      </c>
      <c r="N56" s="44">
        <v>166.12075800000002</v>
      </c>
      <c r="O56" s="44">
        <v>166.12075800000002</v>
      </c>
      <c r="P56" s="44">
        <v>166.12075800000002</v>
      </c>
      <c r="Q56" s="44">
        <v>166.12075800000002</v>
      </c>
      <c r="R56" s="44">
        <v>2754.6</v>
      </c>
      <c r="S56" s="44">
        <v>4131.9000000000005</v>
      </c>
      <c r="T56" s="44">
        <v>1065.8172</v>
      </c>
      <c r="U56" s="44">
        <v>1060.4405999999999</v>
      </c>
      <c r="V56" s="44">
        <v>1039.0578</v>
      </c>
      <c r="W56" s="44">
        <v>1515.0300000000002</v>
      </c>
      <c r="X56" s="44">
        <v>3291.7470000000003</v>
      </c>
      <c r="Y56" s="44">
        <v>3291.7470000000003</v>
      </c>
      <c r="Z56" s="44">
        <v>3068.6243999999997</v>
      </c>
    </row>
    <row r="57" spans="1:26" x14ac:dyDescent="0.25">
      <c r="A57" s="46"/>
      <c r="B57" s="46"/>
      <c r="C57" s="46"/>
      <c r="D57" s="47"/>
      <c r="E57" s="48"/>
      <c r="F57" s="48"/>
      <c r="G57" s="48"/>
      <c r="H57" s="48"/>
      <c r="I57" s="48"/>
      <c r="J57" s="48"/>
      <c r="K57" s="48"/>
      <c r="L57" s="48"/>
      <c r="M57" s="48"/>
      <c r="N57" s="48"/>
      <c r="O57" s="48"/>
      <c r="P57" s="48"/>
      <c r="Q57" s="48"/>
      <c r="R57" s="48"/>
      <c r="S57" s="48"/>
      <c r="T57" s="48"/>
      <c r="U57" s="48"/>
      <c r="V57" s="48"/>
      <c r="W57" s="48"/>
      <c r="X57" s="48"/>
      <c r="Y57" s="48"/>
      <c r="Z57" s="48"/>
    </row>
    <row r="58" spans="1:26" x14ac:dyDescent="0.25">
      <c r="A58" s="41" t="s">
        <v>52</v>
      </c>
      <c r="B58" s="42" t="s">
        <v>34</v>
      </c>
      <c r="C58" s="43">
        <v>70490</v>
      </c>
      <c r="D58" s="44">
        <v>1843.1999999999998</v>
      </c>
      <c r="E58" s="45"/>
      <c r="F58" s="45"/>
      <c r="G58" s="45">
        <v>706.56000000000006</v>
      </c>
      <c r="H58" s="45">
        <v>344.67840000000001</v>
      </c>
      <c r="I58" s="45">
        <v>337.92</v>
      </c>
      <c r="J58" s="45">
        <v>337.92</v>
      </c>
      <c r="K58" s="45">
        <v>337.92</v>
      </c>
      <c r="L58" s="45">
        <v>101.24961399999999</v>
      </c>
      <c r="M58" s="45">
        <v>101.24961399999999</v>
      </c>
      <c r="N58" s="45">
        <v>101.24961399999999</v>
      </c>
      <c r="O58" s="45">
        <v>101.24961399999999</v>
      </c>
      <c r="P58" s="45">
        <v>101.24961399999999</v>
      </c>
      <c r="Q58" s="45">
        <v>101.24961399999999</v>
      </c>
      <c r="R58" s="45">
        <v>1843.1999999999998</v>
      </c>
      <c r="S58" s="45">
        <v>2764.8</v>
      </c>
      <c r="T58" s="45">
        <v>531</v>
      </c>
      <c r="U58" s="45">
        <v>531</v>
      </c>
      <c r="V58" s="45">
        <v>531</v>
      </c>
      <c r="W58" s="45">
        <v>1013.76</v>
      </c>
      <c r="X58" s="45">
        <v>2202.6239999999998</v>
      </c>
      <c r="Y58" s="45">
        <v>2202.6239999999998</v>
      </c>
      <c r="Z58" s="45">
        <v>2053.3247999999999</v>
      </c>
    </row>
    <row r="59" spans="1:26" x14ac:dyDescent="0.25">
      <c r="A59" s="46"/>
      <c r="B59" s="46"/>
      <c r="C59" s="46"/>
      <c r="D59" s="47"/>
      <c r="E59" s="48"/>
      <c r="F59" s="48"/>
      <c r="G59" s="48"/>
      <c r="H59" s="48"/>
      <c r="I59" s="48"/>
      <c r="J59" s="48"/>
      <c r="K59" s="48"/>
      <c r="L59" s="48"/>
      <c r="M59" s="48"/>
      <c r="N59" s="48"/>
      <c r="O59" s="48"/>
      <c r="P59" s="48"/>
      <c r="Q59" s="48"/>
      <c r="R59" s="48"/>
      <c r="S59" s="48"/>
      <c r="T59" s="48"/>
      <c r="U59" s="48"/>
      <c r="V59" s="48"/>
      <c r="W59" s="48"/>
      <c r="X59" s="48"/>
      <c r="Y59" s="48"/>
      <c r="Z59" s="48"/>
    </row>
    <row r="60" spans="1:26" x14ac:dyDescent="0.25">
      <c r="A60" s="41" t="s">
        <v>53</v>
      </c>
      <c r="B60" s="42" t="s">
        <v>34</v>
      </c>
      <c r="C60" s="43">
        <v>70491</v>
      </c>
      <c r="D60" s="44">
        <v>2329.1999999999998</v>
      </c>
      <c r="E60" s="45"/>
      <c r="F60" s="45"/>
      <c r="G60" s="45">
        <v>892.86</v>
      </c>
      <c r="H60" s="45">
        <v>435.56040000000002</v>
      </c>
      <c r="I60" s="45">
        <v>427.02</v>
      </c>
      <c r="J60" s="45">
        <v>427.02</v>
      </c>
      <c r="K60" s="45">
        <v>427.02</v>
      </c>
      <c r="L60" s="45">
        <v>166.12075800000002</v>
      </c>
      <c r="M60" s="45">
        <v>166.12075800000002</v>
      </c>
      <c r="N60" s="45">
        <v>166.12075800000002</v>
      </c>
      <c r="O60" s="45">
        <v>166.12075800000002</v>
      </c>
      <c r="P60" s="45">
        <v>166.12075800000002</v>
      </c>
      <c r="Q60" s="45">
        <v>166.12075800000002</v>
      </c>
      <c r="R60" s="45">
        <v>2329.1999999999998</v>
      </c>
      <c r="S60" s="45">
        <v>3493.8</v>
      </c>
      <c r="T60" s="45">
        <v>531</v>
      </c>
      <c r="U60" s="45">
        <v>531</v>
      </c>
      <c r="V60" s="45">
        <v>531</v>
      </c>
      <c r="W60" s="45">
        <v>1281.0600000000002</v>
      </c>
      <c r="X60" s="45">
        <v>2783.3939999999998</v>
      </c>
      <c r="Y60" s="45">
        <v>2783.3939999999998</v>
      </c>
      <c r="Z60" s="45">
        <v>2594.7287999999999</v>
      </c>
    </row>
    <row r="61" spans="1:26" x14ac:dyDescent="0.25">
      <c r="A61" s="49" t="s">
        <v>1</v>
      </c>
      <c r="B61" s="42" t="s">
        <v>36</v>
      </c>
      <c r="C61" s="50" t="s">
        <v>37</v>
      </c>
      <c r="D61" s="44">
        <v>370.8</v>
      </c>
      <c r="E61" s="45"/>
      <c r="F61" s="45"/>
      <c r="G61" s="45">
        <v>142.14000000000001</v>
      </c>
      <c r="H61" s="45">
        <v>69.339600000000004</v>
      </c>
      <c r="I61" s="45">
        <v>67.98</v>
      </c>
      <c r="J61" s="45">
        <v>67.98</v>
      </c>
      <c r="K61" s="45">
        <v>67.98</v>
      </c>
      <c r="L61" s="45">
        <v>0</v>
      </c>
      <c r="M61" s="45">
        <v>0</v>
      </c>
      <c r="N61" s="45">
        <v>0</v>
      </c>
      <c r="O61" s="45">
        <v>0</v>
      </c>
      <c r="P61" s="45">
        <v>0</v>
      </c>
      <c r="Q61" s="45">
        <v>0</v>
      </c>
      <c r="R61" s="45">
        <v>370.8</v>
      </c>
      <c r="S61" s="45">
        <v>556.20000000000005</v>
      </c>
      <c r="T61" s="45">
        <v>534.81719999999996</v>
      </c>
      <c r="U61" s="45">
        <v>529.44060000000002</v>
      </c>
      <c r="V61" s="45">
        <v>508.05780000000004</v>
      </c>
      <c r="W61" s="45">
        <v>203.94</v>
      </c>
      <c r="X61" s="45">
        <v>443.10599999999999</v>
      </c>
      <c r="Y61" s="45">
        <v>443.10599999999999</v>
      </c>
      <c r="Z61" s="45">
        <v>413.07119999999998</v>
      </c>
    </row>
    <row r="62" spans="1:26" x14ac:dyDescent="0.25">
      <c r="A62" s="41"/>
      <c r="B62" s="42" t="s">
        <v>38</v>
      </c>
      <c r="C62" s="43"/>
      <c r="D62" s="44">
        <v>2700</v>
      </c>
      <c r="E62" s="45">
        <v>166.12075800000002</v>
      </c>
      <c r="F62" s="45">
        <v>4050</v>
      </c>
      <c r="G62" s="44">
        <v>1035</v>
      </c>
      <c r="H62" s="44">
        <v>504.90000000000003</v>
      </c>
      <c r="I62" s="44">
        <v>495</v>
      </c>
      <c r="J62" s="44">
        <v>495</v>
      </c>
      <c r="K62" s="44">
        <v>495</v>
      </c>
      <c r="L62" s="44">
        <v>166.12075800000002</v>
      </c>
      <c r="M62" s="44">
        <v>166.12075800000002</v>
      </c>
      <c r="N62" s="44">
        <v>166.12075800000002</v>
      </c>
      <c r="O62" s="44">
        <v>166.12075800000002</v>
      </c>
      <c r="P62" s="44">
        <v>166.12075800000002</v>
      </c>
      <c r="Q62" s="44">
        <v>166.12075800000002</v>
      </c>
      <c r="R62" s="44">
        <v>2700</v>
      </c>
      <c r="S62" s="44">
        <v>4050</v>
      </c>
      <c r="T62" s="44">
        <v>1065.8172</v>
      </c>
      <c r="U62" s="44">
        <v>1060.4405999999999</v>
      </c>
      <c r="V62" s="44">
        <v>1039.0578</v>
      </c>
      <c r="W62" s="44">
        <v>1485.0000000000002</v>
      </c>
      <c r="X62" s="44">
        <v>3226.5</v>
      </c>
      <c r="Y62" s="44">
        <v>3226.5</v>
      </c>
      <c r="Z62" s="44">
        <v>3007.7999999999997</v>
      </c>
    </row>
    <row r="63" spans="1:26" x14ac:dyDescent="0.25">
      <c r="A63" s="46"/>
      <c r="B63" s="46"/>
      <c r="C63" s="46"/>
      <c r="D63" s="47"/>
      <c r="E63" s="48"/>
      <c r="F63" s="48"/>
      <c r="G63" s="48"/>
      <c r="H63" s="48"/>
      <c r="I63" s="48"/>
      <c r="J63" s="48"/>
      <c r="K63" s="48"/>
      <c r="L63" s="48"/>
      <c r="M63" s="48"/>
      <c r="N63" s="48"/>
      <c r="O63" s="48"/>
      <c r="P63" s="48"/>
      <c r="Q63" s="48"/>
      <c r="R63" s="48"/>
      <c r="S63" s="48"/>
      <c r="T63" s="48"/>
      <c r="U63" s="48"/>
      <c r="V63" s="48"/>
      <c r="W63" s="48"/>
      <c r="X63" s="48"/>
      <c r="Y63" s="48"/>
      <c r="Z63" s="48"/>
    </row>
    <row r="64" spans="1:26" x14ac:dyDescent="0.25">
      <c r="A64" s="41" t="s">
        <v>54</v>
      </c>
      <c r="B64" s="42" t="s">
        <v>34</v>
      </c>
      <c r="C64" s="43">
        <v>72125</v>
      </c>
      <c r="D64" s="44">
        <v>2483.4</v>
      </c>
      <c r="E64" s="45">
        <v>101.24961399999999</v>
      </c>
      <c r="F64" s="45">
        <v>3725.1</v>
      </c>
      <c r="G64" s="45">
        <v>951.97</v>
      </c>
      <c r="H64" s="45">
        <v>464.39580000000001</v>
      </c>
      <c r="I64" s="45">
        <v>455.29</v>
      </c>
      <c r="J64" s="45">
        <v>455.29</v>
      </c>
      <c r="K64" s="45">
        <v>455.29</v>
      </c>
      <c r="L64" s="45">
        <v>101.24961399999999</v>
      </c>
      <c r="M64" s="45">
        <v>101.24961399999999</v>
      </c>
      <c r="N64" s="45">
        <v>101.24961399999999</v>
      </c>
      <c r="O64" s="45">
        <v>101.24961399999999</v>
      </c>
      <c r="P64" s="45">
        <v>101.24961399999999</v>
      </c>
      <c r="Q64" s="45">
        <v>101.24961399999999</v>
      </c>
      <c r="R64" s="45">
        <v>2483.4</v>
      </c>
      <c r="S64" s="45">
        <v>3725.1</v>
      </c>
      <c r="T64" s="45">
        <v>531</v>
      </c>
      <c r="U64" s="45">
        <v>531</v>
      </c>
      <c r="V64" s="45">
        <v>531</v>
      </c>
      <c r="W64" s="45">
        <v>1365.8700000000001</v>
      </c>
      <c r="X64" s="45">
        <v>2967.663</v>
      </c>
      <c r="Y64" s="45">
        <v>2967.663</v>
      </c>
      <c r="Z64" s="45">
        <v>2766.5075999999999</v>
      </c>
    </row>
    <row r="65" spans="1:26" x14ac:dyDescent="0.25">
      <c r="A65" s="46"/>
      <c r="B65" s="46"/>
      <c r="C65" s="46"/>
      <c r="D65" s="47"/>
      <c r="E65" s="48"/>
      <c r="F65" s="48"/>
      <c r="G65" s="48"/>
      <c r="H65" s="48"/>
      <c r="I65" s="48"/>
      <c r="J65" s="48"/>
      <c r="K65" s="48"/>
      <c r="L65" s="48"/>
      <c r="M65" s="48"/>
      <c r="N65" s="48"/>
      <c r="O65" s="48"/>
      <c r="P65" s="48"/>
      <c r="Q65" s="48"/>
      <c r="R65" s="48"/>
      <c r="S65" s="48"/>
      <c r="T65" s="48"/>
      <c r="U65" s="48"/>
      <c r="V65" s="48"/>
      <c r="W65" s="48"/>
      <c r="X65" s="48"/>
      <c r="Y65" s="48"/>
      <c r="Z65" s="48"/>
    </row>
    <row r="66" spans="1:26" x14ac:dyDescent="0.25">
      <c r="A66" s="41" t="s">
        <v>55</v>
      </c>
      <c r="B66" s="42" t="s">
        <v>34</v>
      </c>
      <c r="C66" s="43">
        <v>72131</v>
      </c>
      <c r="D66" s="44">
        <v>2354.4</v>
      </c>
      <c r="E66" s="45">
        <v>101.24961399999999</v>
      </c>
      <c r="F66" s="45">
        <v>3531.6</v>
      </c>
      <c r="G66" s="45">
        <v>902.5200000000001</v>
      </c>
      <c r="H66" s="45">
        <v>440.27280000000002</v>
      </c>
      <c r="I66" s="45">
        <v>431.64</v>
      </c>
      <c r="J66" s="45">
        <v>431.64</v>
      </c>
      <c r="K66" s="45">
        <v>431.64</v>
      </c>
      <c r="L66" s="45">
        <v>101.24961399999999</v>
      </c>
      <c r="M66" s="45">
        <v>101.24961399999999</v>
      </c>
      <c r="N66" s="45">
        <v>101.24961399999999</v>
      </c>
      <c r="O66" s="45">
        <v>101.24961399999999</v>
      </c>
      <c r="P66" s="45">
        <v>101.24961399999999</v>
      </c>
      <c r="Q66" s="45">
        <v>101.24961399999999</v>
      </c>
      <c r="R66" s="45">
        <v>2354.4</v>
      </c>
      <c r="S66" s="45">
        <v>3531.6</v>
      </c>
      <c r="T66" s="45">
        <v>531</v>
      </c>
      <c r="U66" s="45">
        <v>531</v>
      </c>
      <c r="V66" s="45">
        <v>531</v>
      </c>
      <c r="W66" s="45">
        <v>1294.92</v>
      </c>
      <c r="X66" s="45">
        <v>2813.5079999999998</v>
      </c>
      <c r="Y66" s="45">
        <v>2813.5079999999998</v>
      </c>
      <c r="Z66" s="45">
        <v>2622.8015999999998</v>
      </c>
    </row>
    <row r="67" spans="1:26" x14ac:dyDescent="0.25">
      <c r="A67" s="46"/>
      <c r="B67" s="46"/>
      <c r="C67" s="46"/>
      <c r="D67" s="47"/>
      <c r="E67" s="48"/>
      <c r="F67" s="48"/>
      <c r="G67" s="48"/>
      <c r="H67" s="48"/>
      <c r="I67" s="48"/>
      <c r="J67" s="48"/>
      <c r="K67" s="48"/>
      <c r="L67" s="48"/>
      <c r="M67" s="48"/>
      <c r="N67" s="48"/>
      <c r="O67" s="48"/>
      <c r="P67" s="48"/>
      <c r="Q67" s="48"/>
      <c r="R67" s="48"/>
      <c r="S67" s="48"/>
      <c r="T67" s="48"/>
      <c r="U67" s="48"/>
      <c r="V67" s="48"/>
      <c r="W67" s="48"/>
      <c r="X67" s="48"/>
      <c r="Y67" s="48"/>
      <c r="Z67" s="48"/>
    </row>
    <row r="68" spans="1:26" x14ac:dyDescent="0.25">
      <c r="A68" s="41" t="s">
        <v>56</v>
      </c>
      <c r="B68" s="42" t="s">
        <v>34</v>
      </c>
      <c r="C68" s="43">
        <v>72128</v>
      </c>
      <c r="D68" s="44">
        <v>2531.4</v>
      </c>
      <c r="E68" s="45">
        <v>101.24961399999999</v>
      </c>
      <c r="F68" s="45">
        <v>3797.1</v>
      </c>
      <c r="G68" s="45">
        <v>970.37</v>
      </c>
      <c r="H68" s="45">
        <v>473.37180000000001</v>
      </c>
      <c r="I68" s="45">
        <v>464.09</v>
      </c>
      <c r="J68" s="45">
        <v>464.09</v>
      </c>
      <c r="K68" s="45">
        <v>464.09</v>
      </c>
      <c r="L68" s="45">
        <v>101.24961399999999</v>
      </c>
      <c r="M68" s="45">
        <v>101.24961399999999</v>
      </c>
      <c r="N68" s="45">
        <v>101.24961399999999</v>
      </c>
      <c r="O68" s="45">
        <v>101.24961399999999</v>
      </c>
      <c r="P68" s="45">
        <v>101.24961399999999</v>
      </c>
      <c r="Q68" s="45">
        <v>101.24961399999999</v>
      </c>
      <c r="R68" s="45">
        <v>2531.4</v>
      </c>
      <c r="S68" s="45">
        <v>3797.1</v>
      </c>
      <c r="T68" s="45">
        <v>531</v>
      </c>
      <c r="U68" s="45">
        <v>531</v>
      </c>
      <c r="V68" s="45">
        <v>531</v>
      </c>
      <c r="W68" s="45">
        <v>1392.27</v>
      </c>
      <c r="X68" s="45">
        <v>3025.0229999999997</v>
      </c>
      <c r="Y68" s="45">
        <v>3025.0229999999997</v>
      </c>
      <c r="Z68" s="45">
        <v>2819.9796000000001</v>
      </c>
    </row>
    <row r="69" spans="1:26" x14ac:dyDescent="0.25">
      <c r="A69" s="46"/>
      <c r="B69" s="46"/>
      <c r="C69" s="46"/>
      <c r="D69" s="47"/>
      <c r="E69" s="48"/>
      <c r="F69" s="48"/>
      <c r="G69" s="48"/>
      <c r="H69" s="48"/>
      <c r="I69" s="48"/>
      <c r="J69" s="48"/>
      <c r="K69" s="48"/>
      <c r="L69" s="48"/>
      <c r="M69" s="48"/>
      <c r="N69" s="48"/>
      <c r="O69" s="48"/>
      <c r="P69" s="48"/>
      <c r="Q69" s="48"/>
      <c r="R69" s="48"/>
      <c r="S69" s="48"/>
      <c r="T69" s="48"/>
      <c r="U69" s="48"/>
      <c r="V69" s="48"/>
      <c r="W69" s="48"/>
      <c r="X69" s="48"/>
      <c r="Y69" s="48"/>
      <c r="Z69" s="48"/>
    </row>
    <row r="70" spans="1:26" x14ac:dyDescent="0.25">
      <c r="A70" s="41" t="s">
        <v>57</v>
      </c>
      <c r="B70" s="49" t="s">
        <v>58</v>
      </c>
      <c r="C70" s="43">
        <v>73721</v>
      </c>
      <c r="D70" s="44">
        <v>2926.7999999999997</v>
      </c>
      <c r="E70" s="45">
        <v>213.99099999999999</v>
      </c>
      <c r="F70" s="45">
        <v>4390.2</v>
      </c>
      <c r="G70" s="45">
        <v>1121.94</v>
      </c>
      <c r="H70" s="45">
        <v>547.3116</v>
      </c>
      <c r="I70" s="45">
        <v>536.58000000000004</v>
      </c>
      <c r="J70" s="45">
        <v>536.58000000000004</v>
      </c>
      <c r="K70" s="45">
        <v>536.58000000000004</v>
      </c>
      <c r="L70" s="45">
        <v>213.99099999999999</v>
      </c>
      <c r="M70" s="45">
        <v>213.99099999999999</v>
      </c>
      <c r="N70" s="45">
        <v>213.99099999999999</v>
      </c>
      <c r="O70" s="45">
        <v>213.99099999999999</v>
      </c>
      <c r="P70" s="45">
        <v>213.99099999999999</v>
      </c>
      <c r="Q70" s="45">
        <v>213.99099999999999</v>
      </c>
      <c r="R70" s="45">
        <v>2926.7999999999997</v>
      </c>
      <c r="S70" s="45">
        <v>4390.2</v>
      </c>
      <c r="T70" s="45">
        <v>745</v>
      </c>
      <c r="U70" s="45">
        <v>745</v>
      </c>
      <c r="V70" s="45">
        <v>745</v>
      </c>
      <c r="W70" s="45">
        <v>1609.74</v>
      </c>
      <c r="X70" s="45">
        <v>3497.5259999999998</v>
      </c>
      <c r="Y70" s="45">
        <v>3497.5259999999998</v>
      </c>
      <c r="Z70" s="45">
        <v>3260.4551999999999</v>
      </c>
    </row>
    <row r="71" spans="1:26" x14ac:dyDescent="0.25">
      <c r="A71" s="46"/>
      <c r="B71" s="46"/>
      <c r="C71" s="46"/>
      <c r="D71" s="47"/>
      <c r="E71" s="46"/>
      <c r="F71" s="46"/>
      <c r="G71" s="46"/>
      <c r="H71" s="46"/>
      <c r="I71" s="46"/>
      <c r="J71" s="46"/>
      <c r="K71" s="46"/>
      <c r="L71" s="46"/>
      <c r="M71" s="46"/>
      <c r="N71" s="46"/>
      <c r="O71" s="46"/>
      <c r="P71" s="46"/>
      <c r="Q71" s="46"/>
      <c r="R71" s="46"/>
      <c r="S71" s="46"/>
      <c r="T71" s="46"/>
      <c r="U71" s="46"/>
      <c r="V71" s="46"/>
      <c r="W71" s="46"/>
      <c r="X71" s="46"/>
      <c r="Y71" s="46"/>
      <c r="Z71" s="46"/>
    </row>
    <row r="72" spans="1:26" x14ac:dyDescent="0.25">
      <c r="A72" s="41" t="s">
        <v>59</v>
      </c>
      <c r="B72" s="49" t="s">
        <v>58</v>
      </c>
      <c r="C72" s="43">
        <v>73721</v>
      </c>
      <c r="D72" s="44">
        <v>2926.7999999999997</v>
      </c>
      <c r="E72" s="45">
        <v>213.99099999999999</v>
      </c>
      <c r="F72" s="45">
        <v>4390.2</v>
      </c>
      <c r="G72" s="45">
        <v>1121.94</v>
      </c>
      <c r="H72" s="45">
        <v>547.3116</v>
      </c>
      <c r="I72" s="45">
        <v>536.58000000000004</v>
      </c>
      <c r="J72" s="45">
        <v>536.58000000000004</v>
      </c>
      <c r="K72" s="45">
        <v>536.58000000000004</v>
      </c>
      <c r="L72" s="45">
        <v>213.99099999999999</v>
      </c>
      <c r="M72" s="45">
        <v>213.99099999999999</v>
      </c>
      <c r="N72" s="45">
        <v>213.99099999999999</v>
      </c>
      <c r="O72" s="45">
        <v>213.99099999999999</v>
      </c>
      <c r="P72" s="45">
        <v>213.99099999999999</v>
      </c>
      <c r="Q72" s="45">
        <v>213.99099999999999</v>
      </c>
      <c r="R72" s="45">
        <v>2926.7999999999997</v>
      </c>
      <c r="S72" s="45">
        <v>4390.2</v>
      </c>
      <c r="T72" s="45">
        <v>745</v>
      </c>
      <c r="U72" s="45">
        <v>745</v>
      </c>
      <c r="V72" s="45">
        <v>745</v>
      </c>
      <c r="W72" s="45">
        <v>1609.74</v>
      </c>
      <c r="X72" s="45">
        <v>3497.5259999999998</v>
      </c>
      <c r="Y72" s="45">
        <v>3497.5259999999998</v>
      </c>
      <c r="Z72" s="45">
        <v>3260.4551999999999</v>
      </c>
    </row>
    <row r="73" spans="1:26" x14ac:dyDescent="0.25">
      <c r="A73" s="46"/>
      <c r="B73" s="46"/>
      <c r="C73" s="46"/>
      <c r="D73" s="47"/>
      <c r="E73" s="46"/>
      <c r="F73" s="46"/>
      <c r="G73" s="46"/>
      <c r="H73" s="46"/>
      <c r="I73" s="46"/>
      <c r="J73" s="46"/>
      <c r="K73" s="46"/>
      <c r="L73" s="46"/>
      <c r="M73" s="46"/>
      <c r="N73" s="46"/>
      <c r="O73" s="46"/>
      <c r="P73" s="46"/>
      <c r="Q73" s="46"/>
      <c r="R73" s="46"/>
      <c r="S73" s="46"/>
      <c r="T73" s="46"/>
      <c r="U73" s="46"/>
      <c r="V73" s="46"/>
      <c r="W73" s="46"/>
      <c r="X73" s="46"/>
      <c r="Y73" s="46"/>
      <c r="Z73" s="46"/>
    </row>
    <row r="74" spans="1:26" x14ac:dyDescent="0.25">
      <c r="A74" s="41" t="s">
        <v>60</v>
      </c>
      <c r="B74" s="49" t="s">
        <v>58</v>
      </c>
      <c r="C74" s="43">
        <v>73221</v>
      </c>
      <c r="D74" s="44">
        <v>3307.7999999999997</v>
      </c>
      <c r="E74" s="45">
        <v>213.99099999999999</v>
      </c>
      <c r="F74" s="45">
        <v>4961.7</v>
      </c>
      <c r="G74" s="45">
        <v>1267.99</v>
      </c>
      <c r="H74" s="45">
        <v>618.55859999999996</v>
      </c>
      <c r="I74" s="45">
        <v>606.42999999999995</v>
      </c>
      <c r="J74" s="45">
        <v>606.42999999999995</v>
      </c>
      <c r="K74" s="45">
        <v>606.42999999999995</v>
      </c>
      <c r="L74" s="45">
        <v>213.99099999999999</v>
      </c>
      <c r="M74" s="45">
        <v>213.99099999999999</v>
      </c>
      <c r="N74" s="45">
        <v>213.99099999999999</v>
      </c>
      <c r="O74" s="45">
        <v>213.99099999999999</v>
      </c>
      <c r="P74" s="45">
        <v>213.99099999999999</v>
      </c>
      <c r="Q74" s="45">
        <v>213.99099999999999</v>
      </c>
      <c r="R74" s="45">
        <v>3307.7999999999997</v>
      </c>
      <c r="S74" s="45">
        <v>4961.7</v>
      </c>
      <c r="T74" s="45">
        <v>745</v>
      </c>
      <c r="U74" s="45">
        <v>745</v>
      </c>
      <c r="V74" s="45">
        <v>745</v>
      </c>
      <c r="W74" s="45">
        <v>1819.2900000000002</v>
      </c>
      <c r="X74" s="45">
        <v>3952.8209999999999</v>
      </c>
      <c r="Y74" s="45">
        <v>3952.8209999999999</v>
      </c>
      <c r="Z74" s="45">
        <v>3684.8892000000001</v>
      </c>
    </row>
    <row r="75" spans="1:26" x14ac:dyDescent="0.25">
      <c r="A75" s="46"/>
      <c r="B75" s="46"/>
      <c r="C75" s="46"/>
      <c r="D75" s="47"/>
      <c r="E75" s="46"/>
      <c r="F75" s="46"/>
      <c r="G75" s="46"/>
      <c r="H75" s="46"/>
      <c r="I75" s="46"/>
      <c r="J75" s="46"/>
      <c r="K75" s="46"/>
      <c r="L75" s="46"/>
      <c r="M75" s="46"/>
      <c r="N75" s="46"/>
      <c r="O75" s="46"/>
      <c r="P75" s="46"/>
      <c r="Q75" s="46"/>
      <c r="R75" s="46"/>
      <c r="S75" s="46"/>
      <c r="T75" s="46"/>
      <c r="U75" s="46"/>
      <c r="V75" s="46"/>
      <c r="W75" s="46"/>
      <c r="X75" s="46"/>
      <c r="Y75" s="46"/>
      <c r="Z75" s="46"/>
    </row>
    <row r="76" spans="1:26" x14ac:dyDescent="0.25">
      <c r="A76" s="41" t="s">
        <v>61</v>
      </c>
      <c r="B76" s="49" t="s">
        <v>58</v>
      </c>
      <c r="C76" s="43">
        <v>70551</v>
      </c>
      <c r="D76" s="44">
        <v>3573</v>
      </c>
      <c r="E76" s="45">
        <v>213.99099999999999</v>
      </c>
      <c r="F76" s="45">
        <v>5359.5</v>
      </c>
      <c r="G76" s="45">
        <v>1369.65</v>
      </c>
      <c r="H76" s="45">
        <v>668.15099999999995</v>
      </c>
      <c r="I76" s="45">
        <v>655.04999999999995</v>
      </c>
      <c r="J76" s="45">
        <v>655.04999999999995</v>
      </c>
      <c r="K76" s="45">
        <v>655.04999999999995</v>
      </c>
      <c r="L76" s="45">
        <v>213.99099999999999</v>
      </c>
      <c r="M76" s="45">
        <v>213.99099999999999</v>
      </c>
      <c r="N76" s="45">
        <v>213.99099999999999</v>
      </c>
      <c r="O76" s="45">
        <v>213.99099999999999</v>
      </c>
      <c r="P76" s="45">
        <v>213.99099999999999</v>
      </c>
      <c r="Q76" s="45">
        <v>213.99099999999999</v>
      </c>
      <c r="R76" s="45">
        <v>3573</v>
      </c>
      <c r="S76" s="45">
        <v>5359.5</v>
      </c>
      <c r="T76" s="45">
        <v>745</v>
      </c>
      <c r="U76" s="45">
        <v>745</v>
      </c>
      <c r="V76" s="45">
        <v>745</v>
      </c>
      <c r="W76" s="45">
        <v>1965.15</v>
      </c>
      <c r="X76" s="45">
        <v>4269.7349999999997</v>
      </c>
      <c r="Y76" s="45">
        <v>4269.7349999999997</v>
      </c>
      <c r="Z76" s="45">
        <v>3980.3220000000001</v>
      </c>
    </row>
    <row r="77" spans="1:26" x14ac:dyDescent="0.25">
      <c r="A77" s="46"/>
      <c r="B77" s="46"/>
      <c r="C77" s="46"/>
      <c r="D77" s="47"/>
      <c r="E77" s="46"/>
      <c r="F77" s="46"/>
      <c r="G77" s="46"/>
      <c r="H77" s="46"/>
      <c r="I77" s="46"/>
      <c r="J77" s="46"/>
      <c r="K77" s="46"/>
      <c r="L77" s="46"/>
      <c r="M77" s="46"/>
      <c r="N77" s="46"/>
      <c r="O77" s="46"/>
      <c r="P77" s="46"/>
      <c r="Q77" s="46"/>
      <c r="R77" s="46"/>
      <c r="S77" s="46"/>
      <c r="T77" s="46"/>
      <c r="U77" s="46"/>
      <c r="V77" s="46"/>
      <c r="W77" s="46"/>
      <c r="X77" s="46"/>
      <c r="Y77" s="46"/>
      <c r="Z77" s="46"/>
    </row>
    <row r="78" spans="1:26" x14ac:dyDescent="0.25">
      <c r="A78" s="41" t="s">
        <v>62</v>
      </c>
      <c r="B78" s="49" t="s">
        <v>58</v>
      </c>
      <c r="C78" s="43">
        <v>70553</v>
      </c>
      <c r="D78" s="44">
        <v>5129.3999999999996</v>
      </c>
      <c r="E78" s="45"/>
      <c r="F78" s="45"/>
      <c r="G78" s="45">
        <v>1966.27</v>
      </c>
      <c r="H78" s="45">
        <v>959.19780000000003</v>
      </c>
      <c r="I78" s="45">
        <v>940.39</v>
      </c>
      <c r="J78" s="45">
        <v>940.39</v>
      </c>
      <c r="K78" s="45">
        <v>940.39</v>
      </c>
      <c r="L78" s="45">
        <v>342.46755399999995</v>
      </c>
      <c r="M78" s="45">
        <v>342.46755399999995</v>
      </c>
      <c r="N78" s="45">
        <v>342.46755399999995</v>
      </c>
      <c r="O78" s="45">
        <v>342.46755399999995</v>
      </c>
      <c r="P78" s="45">
        <v>342.46755399999995</v>
      </c>
      <c r="Q78" s="45">
        <v>342.46755399999995</v>
      </c>
      <c r="R78" s="45">
        <v>5129.3999999999996</v>
      </c>
      <c r="S78" s="45">
        <v>7694.1</v>
      </c>
      <c r="T78" s="45">
        <v>745</v>
      </c>
      <c r="U78" s="45">
        <v>745</v>
      </c>
      <c r="V78" s="45">
        <v>745</v>
      </c>
      <c r="W78" s="45">
        <v>2821.17</v>
      </c>
      <c r="X78" s="45">
        <v>6129.6329999999998</v>
      </c>
      <c r="Y78" s="45">
        <v>6129.6329999999998</v>
      </c>
      <c r="Z78" s="45">
        <v>5714.1516000000001</v>
      </c>
    </row>
    <row r="79" spans="1:26" x14ac:dyDescent="0.25">
      <c r="A79" s="41"/>
      <c r="B79" s="49" t="s">
        <v>63</v>
      </c>
      <c r="C79" s="43" t="s">
        <v>64</v>
      </c>
      <c r="D79" s="44">
        <v>195.9</v>
      </c>
      <c r="E79" s="45"/>
      <c r="F79" s="45"/>
      <c r="G79" s="45">
        <v>75.094999999999999</v>
      </c>
      <c r="H79" s="45">
        <v>36.633299999999998</v>
      </c>
      <c r="I79" s="45">
        <v>35.914999999999999</v>
      </c>
      <c r="J79" s="45">
        <v>35.914999999999999</v>
      </c>
      <c r="K79" s="45">
        <v>35.914999999999999</v>
      </c>
      <c r="L79" s="45">
        <v>0</v>
      </c>
      <c r="M79" s="45">
        <v>0</v>
      </c>
      <c r="N79" s="45">
        <v>0</v>
      </c>
      <c r="O79" s="45">
        <v>0</v>
      </c>
      <c r="P79" s="45">
        <v>0</v>
      </c>
      <c r="Q79" s="45">
        <v>0</v>
      </c>
      <c r="R79" s="45">
        <v>195.9</v>
      </c>
      <c r="S79" s="45">
        <v>293.85000000000002</v>
      </c>
      <c r="T79" s="45">
        <v>282.55309999999997</v>
      </c>
      <c r="U79" s="45">
        <v>279.71255000000002</v>
      </c>
      <c r="V79" s="45">
        <v>268.41565000000003</v>
      </c>
      <c r="W79" s="45">
        <v>107.745</v>
      </c>
      <c r="X79" s="45">
        <v>234.10049999999998</v>
      </c>
      <c r="Y79" s="45">
        <v>234.10049999999998</v>
      </c>
      <c r="Z79" s="45">
        <v>218.23259999999999</v>
      </c>
    </row>
    <row r="80" spans="1:26" x14ac:dyDescent="0.25">
      <c r="A80" s="41"/>
      <c r="B80" s="49" t="s">
        <v>38</v>
      </c>
      <c r="C80" s="43"/>
      <c r="D80" s="44">
        <v>5325.2999999999993</v>
      </c>
      <c r="E80" s="45">
        <v>342.46755399999995</v>
      </c>
      <c r="F80" s="45">
        <v>7987.9500000000007</v>
      </c>
      <c r="G80" s="44">
        <v>2041.365</v>
      </c>
      <c r="H80" s="44">
        <v>995.83109999999999</v>
      </c>
      <c r="I80" s="44">
        <v>976.30499999999995</v>
      </c>
      <c r="J80" s="44">
        <v>976.30499999999995</v>
      </c>
      <c r="K80" s="44">
        <v>976.30499999999995</v>
      </c>
      <c r="L80" s="44">
        <v>342.46755399999995</v>
      </c>
      <c r="M80" s="44">
        <v>342.46755399999995</v>
      </c>
      <c r="N80" s="44">
        <v>342.46755399999995</v>
      </c>
      <c r="O80" s="44">
        <v>342.46755399999995</v>
      </c>
      <c r="P80" s="44">
        <v>342.46755399999995</v>
      </c>
      <c r="Q80" s="44">
        <v>342.46755399999995</v>
      </c>
      <c r="R80" s="44">
        <v>5325.2999999999993</v>
      </c>
      <c r="S80" s="44">
        <v>7987.9500000000007</v>
      </c>
      <c r="T80" s="44">
        <v>1027.5531000000001</v>
      </c>
      <c r="U80" s="44">
        <v>1024.71255</v>
      </c>
      <c r="V80" s="44">
        <v>1013.41565</v>
      </c>
      <c r="W80" s="44">
        <v>2928.915</v>
      </c>
      <c r="X80" s="44">
        <v>6363.7334999999994</v>
      </c>
      <c r="Y80" s="44">
        <v>6363.7334999999994</v>
      </c>
      <c r="Z80" s="44">
        <v>5932.3842000000004</v>
      </c>
    </row>
    <row r="81" spans="1:26" x14ac:dyDescent="0.25">
      <c r="A81" s="46"/>
      <c r="B81" s="46"/>
      <c r="C81" s="46"/>
      <c r="D81" s="47"/>
      <c r="E81" s="46"/>
      <c r="F81" s="46"/>
      <c r="G81" s="46"/>
      <c r="H81" s="46"/>
      <c r="I81" s="46"/>
      <c r="J81" s="46"/>
      <c r="K81" s="46"/>
      <c r="L81" s="46"/>
      <c r="M81" s="46"/>
      <c r="N81" s="46"/>
      <c r="O81" s="46"/>
      <c r="P81" s="46"/>
      <c r="Q81" s="46"/>
      <c r="R81" s="46"/>
      <c r="S81" s="46"/>
      <c r="T81" s="46"/>
      <c r="U81" s="46"/>
      <c r="V81" s="46"/>
      <c r="W81" s="46"/>
      <c r="X81" s="46"/>
      <c r="Y81" s="46"/>
      <c r="Z81" s="46"/>
    </row>
    <row r="82" spans="1:26" x14ac:dyDescent="0.25">
      <c r="A82" s="41" t="s">
        <v>65</v>
      </c>
      <c r="B82" s="49" t="s">
        <v>58</v>
      </c>
      <c r="C82" s="43">
        <v>72141</v>
      </c>
      <c r="D82" s="44">
        <v>3870</v>
      </c>
      <c r="E82" s="45">
        <v>213.99099999999999</v>
      </c>
      <c r="F82" s="45">
        <v>5805</v>
      </c>
      <c r="G82" s="45">
        <v>1483.5</v>
      </c>
      <c r="H82" s="45">
        <v>723.69</v>
      </c>
      <c r="I82" s="45">
        <v>709.5</v>
      </c>
      <c r="J82" s="45">
        <v>709.5</v>
      </c>
      <c r="K82" s="45">
        <v>709.5</v>
      </c>
      <c r="L82" s="45">
        <v>213.99099999999999</v>
      </c>
      <c r="M82" s="45">
        <v>213.99099999999999</v>
      </c>
      <c r="N82" s="45">
        <v>213.99099999999999</v>
      </c>
      <c r="O82" s="45">
        <v>213.99099999999999</v>
      </c>
      <c r="P82" s="45">
        <v>213.99099999999999</v>
      </c>
      <c r="Q82" s="45">
        <v>213.99099999999999</v>
      </c>
      <c r="R82" s="45">
        <v>3870</v>
      </c>
      <c r="S82" s="45">
        <v>5805</v>
      </c>
      <c r="T82" s="45">
        <v>745</v>
      </c>
      <c r="U82" s="45">
        <v>745</v>
      </c>
      <c r="V82" s="45">
        <v>745</v>
      </c>
      <c r="W82" s="45">
        <v>2128.5</v>
      </c>
      <c r="X82" s="45">
        <v>4624.6499999999996</v>
      </c>
      <c r="Y82" s="45">
        <v>4624.6499999999996</v>
      </c>
      <c r="Z82" s="45">
        <v>4311.18</v>
      </c>
    </row>
    <row r="83" spans="1:26" x14ac:dyDescent="0.25">
      <c r="A83" s="46"/>
      <c r="B83" s="46"/>
      <c r="C83" s="46"/>
      <c r="D83" s="47"/>
      <c r="E83" s="46"/>
      <c r="F83" s="46"/>
      <c r="G83" s="46"/>
      <c r="H83" s="46"/>
      <c r="I83" s="46"/>
      <c r="J83" s="46"/>
      <c r="K83" s="46"/>
      <c r="L83" s="46"/>
      <c r="M83" s="46"/>
      <c r="N83" s="46"/>
      <c r="O83" s="46"/>
      <c r="P83" s="46"/>
      <c r="Q83" s="46"/>
      <c r="R83" s="46"/>
      <c r="S83" s="46"/>
      <c r="T83" s="46"/>
      <c r="U83" s="46"/>
      <c r="V83" s="46"/>
      <c r="W83" s="46"/>
      <c r="X83" s="46"/>
      <c r="Y83" s="46"/>
      <c r="Z83" s="46"/>
    </row>
    <row r="84" spans="1:26" x14ac:dyDescent="0.25">
      <c r="A84" s="41" t="s">
        <v>66</v>
      </c>
      <c r="B84" s="49" t="s">
        <v>58</v>
      </c>
      <c r="C84" s="43">
        <v>72148</v>
      </c>
      <c r="D84" s="44">
        <v>3151.2</v>
      </c>
      <c r="E84" s="45">
        <v>213.99099999999999</v>
      </c>
      <c r="F84" s="45">
        <v>4726.8</v>
      </c>
      <c r="G84" s="45">
        <v>1207.96</v>
      </c>
      <c r="H84" s="45">
        <v>589.27440000000001</v>
      </c>
      <c r="I84" s="45">
        <v>577.72</v>
      </c>
      <c r="J84" s="45">
        <v>577.72</v>
      </c>
      <c r="K84" s="45">
        <v>577.72</v>
      </c>
      <c r="L84" s="45">
        <v>213.99099999999999</v>
      </c>
      <c r="M84" s="45">
        <v>213.99099999999999</v>
      </c>
      <c r="N84" s="45">
        <v>213.99099999999999</v>
      </c>
      <c r="O84" s="45">
        <v>213.99099999999999</v>
      </c>
      <c r="P84" s="45">
        <v>213.99099999999999</v>
      </c>
      <c r="Q84" s="45">
        <v>213.99099999999999</v>
      </c>
      <c r="R84" s="45">
        <v>3151.2</v>
      </c>
      <c r="S84" s="45">
        <v>4726.8</v>
      </c>
      <c r="T84" s="45">
        <v>745</v>
      </c>
      <c r="U84" s="45">
        <v>745</v>
      </c>
      <c r="V84" s="45">
        <v>745</v>
      </c>
      <c r="W84" s="45">
        <v>1733.16</v>
      </c>
      <c r="X84" s="45">
        <v>3765.6839999999997</v>
      </c>
      <c r="Y84" s="45">
        <v>3765.6839999999997</v>
      </c>
      <c r="Z84" s="45">
        <v>3510.4367999999999</v>
      </c>
    </row>
    <row r="85" spans="1:26" x14ac:dyDescent="0.25">
      <c r="A85" s="46"/>
      <c r="B85" s="46"/>
      <c r="C85" s="46"/>
      <c r="D85" s="47"/>
      <c r="E85" s="46"/>
      <c r="F85" s="46"/>
      <c r="G85" s="46"/>
      <c r="H85" s="46"/>
      <c r="I85" s="46"/>
      <c r="J85" s="46"/>
      <c r="K85" s="46"/>
      <c r="L85" s="46"/>
      <c r="M85" s="46"/>
      <c r="N85" s="46"/>
      <c r="O85" s="46"/>
      <c r="P85" s="46"/>
      <c r="Q85" s="46"/>
      <c r="R85" s="46"/>
      <c r="S85" s="46"/>
      <c r="T85" s="46"/>
      <c r="U85" s="46"/>
      <c r="V85" s="46"/>
      <c r="W85" s="46"/>
      <c r="X85" s="46"/>
      <c r="Y85" s="46"/>
      <c r="Z85" s="46"/>
    </row>
    <row r="86" spans="1:26" x14ac:dyDescent="0.25">
      <c r="A86" s="41" t="s">
        <v>67</v>
      </c>
      <c r="B86" s="49" t="s">
        <v>58</v>
      </c>
      <c r="C86" s="43">
        <v>72146</v>
      </c>
      <c r="D86" s="44">
        <v>3363</v>
      </c>
      <c r="E86" s="45">
        <v>213.99099999999999</v>
      </c>
      <c r="F86" s="45">
        <v>5044.5</v>
      </c>
      <c r="G86" s="45">
        <v>1289.1500000000001</v>
      </c>
      <c r="H86" s="45">
        <v>628.88099999999997</v>
      </c>
      <c r="I86" s="45">
        <v>616.54999999999995</v>
      </c>
      <c r="J86" s="45">
        <v>616.54999999999995</v>
      </c>
      <c r="K86" s="45">
        <v>616.54999999999995</v>
      </c>
      <c r="L86" s="45">
        <v>213.99099999999999</v>
      </c>
      <c r="M86" s="45">
        <v>213.99099999999999</v>
      </c>
      <c r="N86" s="45">
        <v>213.99099999999999</v>
      </c>
      <c r="O86" s="45">
        <v>213.99099999999999</v>
      </c>
      <c r="P86" s="45">
        <v>213.99099999999999</v>
      </c>
      <c r="Q86" s="45">
        <v>213.99099999999999</v>
      </c>
      <c r="R86" s="45">
        <v>3363</v>
      </c>
      <c r="S86" s="45">
        <v>5044.5</v>
      </c>
      <c r="T86" s="45">
        <v>745</v>
      </c>
      <c r="U86" s="45">
        <v>745</v>
      </c>
      <c r="V86" s="45">
        <v>745</v>
      </c>
      <c r="W86" s="45">
        <v>1849.65</v>
      </c>
      <c r="X86" s="45">
        <v>4018.7849999999999</v>
      </c>
      <c r="Y86" s="45">
        <v>4018.7849999999999</v>
      </c>
      <c r="Z86" s="45">
        <v>3746.3820000000001</v>
      </c>
    </row>
    <row r="87" spans="1:26" x14ac:dyDescent="0.25">
      <c r="A87" s="46"/>
      <c r="B87" s="46"/>
      <c r="C87" s="46"/>
      <c r="D87" s="47"/>
      <c r="E87" s="46"/>
      <c r="F87" s="46"/>
      <c r="G87" s="46"/>
      <c r="H87" s="46"/>
      <c r="I87" s="46"/>
      <c r="J87" s="46"/>
      <c r="K87" s="46"/>
      <c r="L87" s="46"/>
      <c r="M87" s="46"/>
      <c r="N87" s="46"/>
      <c r="O87" s="46"/>
      <c r="P87" s="46"/>
      <c r="Q87" s="46"/>
      <c r="R87" s="46"/>
      <c r="S87" s="46"/>
      <c r="T87" s="46"/>
      <c r="U87" s="46"/>
      <c r="V87" s="46"/>
      <c r="W87" s="46"/>
      <c r="X87" s="46"/>
      <c r="Y87" s="46"/>
      <c r="Z87" s="46"/>
    </row>
    <row r="88" spans="1:26" x14ac:dyDescent="0.25">
      <c r="A88" s="41" t="s">
        <v>68</v>
      </c>
      <c r="B88" s="49" t="s">
        <v>58</v>
      </c>
      <c r="C88" s="43">
        <v>76536</v>
      </c>
      <c r="D88" s="44">
        <v>798.6</v>
      </c>
      <c r="E88" s="45">
        <v>101.24961399999999</v>
      </c>
      <c r="F88" s="45">
        <v>1197.9000000000001</v>
      </c>
      <c r="G88" s="45">
        <v>306.13</v>
      </c>
      <c r="H88" s="45">
        <v>149.3382</v>
      </c>
      <c r="I88" s="45">
        <v>146.41</v>
      </c>
      <c r="J88" s="45">
        <v>146.41</v>
      </c>
      <c r="K88" s="45">
        <v>146.41</v>
      </c>
      <c r="L88" s="45">
        <v>101.24961399999999</v>
      </c>
      <c r="M88" s="45">
        <v>101.24961399999999</v>
      </c>
      <c r="N88" s="45">
        <v>101.24961399999999</v>
      </c>
      <c r="O88" s="45">
        <v>101.24961399999999</v>
      </c>
      <c r="P88" s="45">
        <v>101.24961399999999</v>
      </c>
      <c r="Q88" s="45">
        <v>101.24961399999999</v>
      </c>
      <c r="R88" s="45">
        <v>798.6</v>
      </c>
      <c r="S88" s="45">
        <v>1197.9000000000001</v>
      </c>
      <c r="T88" s="45">
        <v>1151.8473999999999</v>
      </c>
      <c r="U88" s="45">
        <v>1140.2677000000001</v>
      </c>
      <c r="V88" s="45">
        <v>1094.2151000000001</v>
      </c>
      <c r="W88" s="45">
        <v>439.23</v>
      </c>
      <c r="X88" s="45">
        <v>954.327</v>
      </c>
      <c r="Y88" s="45">
        <v>954.327</v>
      </c>
      <c r="Z88" s="45">
        <v>889.6404</v>
      </c>
    </row>
    <row r="89" spans="1:26" x14ac:dyDescent="0.25">
      <c r="A89" s="51"/>
      <c r="B89" s="52"/>
      <c r="C89" s="53"/>
      <c r="D89" s="54"/>
      <c r="E89" s="55"/>
      <c r="F89" s="55"/>
      <c r="G89" s="55"/>
      <c r="H89" s="55"/>
      <c r="I89" s="55"/>
      <c r="J89" s="55"/>
      <c r="K89" s="55"/>
      <c r="L89" s="55"/>
      <c r="M89" s="55"/>
      <c r="N89" s="55"/>
      <c r="O89" s="55"/>
      <c r="P89" s="55"/>
      <c r="Q89" s="55"/>
      <c r="R89" s="55"/>
      <c r="S89" s="55"/>
      <c r="T89" s="55"/>
      <c r="U89" s="55"/>
      <c r="V89" s="55"/>
      <c r="W89" s="55"/>
      <c r="X89" s="55"/>
      <c r="Y89" s="55"/>
      <c r="Z89" s="55"/>
    </row>
    <row r="90" spans="1:26" x14ac:dyDescent="0.25">
      <c r="A90" s="41" t="s">
        <v>69</v>
      </c>
      <c r="B90" s="49" t="s">
        <v>58</v>
      </c>
      <c r="C90" s="43">
        <v>76641</v>
      </c>
      <c r="D90" s="44">
        <v>446.4</v>
      </c>
      <c r="E90" s="45">
        <v>81.84</v>
      </c>
      <c r="F90" s="45">
        <v>669.6</v>
      </c>
      <c r="G90" s="45">
        <v>171.12</v>
      </c>
      <c r="H90" s="45">
        <v>83.476800000000011</v>
      </c>
      <c r="I90" s="45">
        <v>81.84</v>
      </c>
      <c r="J90" s="45">
        <v>81.84</v>
      </c>
      <c r="K90" s="45">
        <v>81.84</v>
      </c>
      <c r="L90" s="45">
        <v>101.24961399999999</v>
      </c>
      <c r="M90" s="45">
        <v>101.24961399999999</v>
      </c>
      <c r="N90" s="45">
        <v>101.24961399999999</v>
      </c>
      <c r="O90" s="45">
        <v>101.24961399999999</v>
      </c>
      <c r="P90" s="45">
        <v>101.24961399999999</v>
      </c>
      <c r="Q90" s="45">
        <v>101.24961399999999</v>
      </c>
      <c r="R90" s="45">
        <v>446.4</v>
      </c>
      <c r="S90" s="45">
        <v>669.6</v>
      </c>
      <c r="T90" s="45">
        <v>643.85759999999993</v>
      </c>
      <c r="U90" s="45">
        <v>637.38480000000004</v>
      </c>
      <c r="V90" s="45">
        <v>611.64240000000007</v>
      </c>
      <c r="W90" s="45">
        <v>245.52</v>
      </c>
      <c r="X90" s="45">
        <v>533.44799999999998</v>
      </c>
      <c r="Y90" s="45">
        <v>533.44799999999998</v>
      </c>
      <c r="Z90" s="45">
        <v>497.28960000000001</v>
      </c>
    </row>
    <row r="91" spans="1:26" x14ac:dyDescent="0.25">
      <c r="A91" s="51"/>
      <c r="B91" s="52"/>
      <c r="C91" s="53"/>
      <c r="D91" s="54"/>
      <c r="E91" s="55"/>
      <c r="F91" s="55"/>
      <c r="G91" s="55"/>
      <c r="H91" s="55"/>
      <c r="I91" s="55"/>
      <c r="J91" s="55"/>
      <c r="K91" s="55"/>
      <c r="L91" s="55"/>
      <c r="M91" s="55"/>
      <c r="N91" s="55"/>
      <c r="O91" s="55"/>
      <c r="P91" s="55"/>
      <c r="Q91" s="55"/>
      <c r="R91" s="55"/>
      <c r="S91" s="55"/>
      <c r="T91" s="55"/>
      <c r="U91" s="55"/>
      <c r="V91" s="55"/>
      <c r="W91" s="55"/>
      <c r="X91" s="55"/>
      <c r="Y91" s="55"/>
      <c r="Z91" s="55"/>
    </row>
    <row r="92" spans="1:26" x14ac:dyDescent="0.25">
      <c r="A92" s="41" t="s">
        <v>70</v>
      </c>
      <c r="B92" s="49" t="s">
        <v>58</v>
      </c>
      <c r="C92" s="43">
        <v>76641</v>
      </c>
      <c r="D92" s="44">
        <v>446.4</v>
      </c>
      <c r="E92" s="45">
        <v>81.84</v>
      </c>
      <c r="F92" s="45">
        <v>669.6</v>
      </c>
      <c r="G92" s="45">
        <v>171.12</v>
      </c>
      <c r="H92" s="45">
        <v>83.476800000000011</v>
      </c>
      <c r="I92" s="45">
        <v>81.84</v>
      </c>
      <c r="J92" s="45">
        <v>81.84</v>
      </c>
      <c r="K92" s="45">
        <v>81.84</v>
      </c>
      <c r="L92" s="45">
        <v>101.24961399999999</v>
      </c>
      <c r="M92" s="45">
        <v>101.24961399999999</v>
      </c>
      <c r="N92" s="45">
        <v>101.24961399999999</v>
      </c>
      <c r="O92" s="45">
        <v>101.24961399999999</v>
      </c>
      <c r="P92" s="45">
        <v>101.24961399999999</v>
      </c>
      <c r="Q92" s="45">
        <v>101.24961399999999</v>
      </c>
      <c r="R92" s="45">
        <v>446.4</v>
      </c>
      <c r="S92" s="45">
        <v>669.6</v>
      </c>
      <c r="T92" s="45">
        <v>643.85759999999993</v>
      </c>
      <c r="U92" s="45">
        <v>637.38480000000004</v>
      </c>
      <c r="V92" s="45">
        <v>611.64240000000007</v>
      </c>
      <c r="W92" s="45">
        <v>245.52</v>
      </c>
      <c r="X92" s="45">
        <v>533.44799999999998</v>
      </c>
      <c r="Y92" s="45">
        <v>533.44799999999998</v>
      </c>
      <c r="Z92" s="45">
        <v>497.28960000000001</v>
      </c>
    </row>
    <row r="93" spans="1:26" x14ac:dyDescent="0.25">
      <c r="A93" s="51"/>
      <c r="B93" s="52"/>
      <c r="C93" s="53"/>
      <c r="D93" s="54"/>
      <c r="E93" s="55"/>
      <c r="F93" s="55"/>
      <c r="G93" s="55"/>
      <c r="H93" s="55"/>
      <c r="I93" s="55"/>
      <c r="J93" s="55"/>
      <c r="K93" s="55"/>
      <c r="L93" s="55"/>
      <c r="M93" s="55"/>
      <c r="N93" s="55"/>
      <c r="O93" s="55"/>
      <c r="P93" s="55"/>
      <c r="Q93" s="55"/>
      <c r="R93" s="55"/>
      <c r="S93" s="55"/>
      <c r="T93" s="55"/>
      <c r="U93" s="55"/>
      <c r="V93" s="55"/>
      <c r="W93" s="55"/>
      <c r="X93" s="55"/>
      <c r="Y93" s="55"/>
      <c r="Z93" s="55"/>
    </row>
    <row r="94" spans="1:26" x14ac:dyDescent="0.25">
      <c r="A94" s="41" t="s">
        <v>71</v>
      </c>
      <c r="B94" s="49" t="s">
        <v>58</v>
      </c>
      <c r="C94" s="43">
        <v>76642</v>
      </c>
      <c r="D94" s="44">
        <v>223.79999999999998</v>
      </c>
      <c r="E94" s="45">
        <v>41.03</v>
      </c>
      <c r="F94" s="45">
        <v>335.7</v>
      </c>
      <c r="G94" s="45">
        <v>85.79</v>
      </c>
      <c r="H94" s="45">
        <v>41.8506</v>
      </c>
      <c r="I94" s="45">
        <v>41.03</v>
      </c>
      <c r="J94" s="45">
        <v>41.03</v>
      </c>
      <c r="K94" s="45">
        <v>41.03</v>
      </c>
      <c r="L94" s="45">
        <v>75.224665999999999</v>
      </c>
      <c r="M94" s="45">
        <v>75.224665999999999</v>
      </c>
      <c r="N94" s="45">
        <v>75.224665999999999</v>
      </c>
      <c r="O94" s="45">
        <v>75.224665999999999</v>
      </c>
      <c r="P94" s="45">
        <v>75.224665999999999</v>
      </c>
      <c r="Q94" s="45">
        <v>75.224665999999999</v>
      </c>
      <c r="R94" s="45">
        <v>223.79999999999998</v>
      </c>
      <c r="S94" s="45">
        <v>335.7</v>
      </c>
      <c r="T94" s="45">
        <v>322.79419999999999</v>
      </c>
      <c r="U94" s="45">
        <v>319.54910000000001</v>
      </c>
      <c r="V94" s="45">
        <v>306.64330000000001</v>
      </c>
      <c r="W94" s="45">
        <v>123.09</v>
      </c>
      <c r="X94" s="45">
        <v>267.44099999999997</v>
      </c>
      <c r="Y94" s="45">
        <v>267.44099999999997</v>
      </c>
      <c r="Z94" s="45">
        <v>249.31319999999999</v>
      </c>
    </row>
    <row r="95" spans="1:26" x14ac:dyDescent="0.25">
      <c r="A95" s="51"/>
      <c r="B95" s="52"/>
      <c r="C95" s="53"/>
      <c r="D95" s="54"/>
      <c r="E95" s="55"/>
      <c r="F95" s="55"/>
      <c r="G95" s="55"/>
      <c r="H95" s="55"/>
      <c r="I95" s="55"/>
      <c r="J95" s="55"/>
      <c r="K95" s="55"/>
      <c r="L95" s="55"/>
      <c r="M95" s="55"/>
      <c r="N95" s="55"/>
      <c r="O95" s="55"/>
      <c r="P95" s="55"/>
      <c r="Q95" s="55"/>
      <c r="R95" s="55"/>
      <c r="S95" s="55"/>
      <c r="T95" s="55"/>
      <c r="U95" s="55"/>
      <c r="V95" s="55"/>
      <c r="W95" s="55"/>
      <c r="X95" s="55"/>
      <c r="Y95" s="55"/>
      <c r="Z95" s="55"/>
    </row>
    <row r="96" spans="1:26" x14ac:dyDescent="0.25">
      <c r="A96" s="41" t="s">
        <v>72</v>
      </c>
      <c r="B96" s="49" t="s">
        <v>58</v>
      </c>
      <c r="C96" s="43">
        <v>76642</v>
      </c>
      <c r="D96" s="44">
        <v>223.79999999999998</v>
      </c>
      <c r="E96" s="45">
        <v>41.03</v>
      </c>
      <c r="F96" s="45">
        <v>335.7</v>
      </c>
      <c r="G96" s="45">
        <v>85.79</v>
      </c>
      <c r="H96" s="45">
        <v>41.8506</v>
      </c>
      <c r="I96" s="45">
        <v>41.03</v>
      </c>
      <c r="J96" s="45">
        <v>41.03</v>
      </c>
      <c r="K96" s="45">
        <v>41.03</v>
      </c>
      <c r="L96" s="45">
        <v>75.224665999999999</v>
      </c>
      <c r="M96" s="45">
        <v>75.224665999999999</v>
      </c>
      <c r="N96" s="45">
        <v>75.224665999999999</v>
      </c>
      <c r="O96" s="45">
        <v>75.224665999999999</v>
      </c>
      <c r="P96" s="45">
        <v>75.224665999999999</v>
      </c>
      <c r="Q96" s="45">
        <v>75.224665999999999</v>
      </c>
      <c r="R96" s="45">
        <v>223.79999999999998</v>
      </c>
      <c r="S96" s="45">
        <v>335.7</v>
      </c>
      <c r="T96" s="45">
        <v>322.79419999999999</v>
      </c>
      <c r="U96" s="45">
        <v>319.54910000000001</v>
      </c>
      <c r="V96" s="45">
        <v>306.64330000000001</v>
      </c>
      <c r="W96" s="45">
        <v>123.09</v>
      </c>
      <c r="X96" s="45">
        <v>267.44099999999997</v>
      </c>
      <c r="Y96" s="45">
        <v>267.44099999999997</v>
      </c>
      <c r="Z96" s="45">
        <v>249.31319999999999</v>
      </c>
    </row>
    <row r="97" spans="1:26" x14ac:dyDescent="0.25">
      <c r="A97" s="51"/>
      <c r="B97" s="52"/>
      <c r="C97" s="53"/>
      <c r="D97" s="54"/>
      <c r="E97" s="55"/>
      <c r="F97" s="55"/>
      <c r="G97" s="55"/>
      <c r="H97" s="55"/>
      <c r="I97" s="55"/>
      <c r="J97" s="55"/>
      <c r="K97" s="55"/>
      <c r="L97" s="55"/>
      <c r="M97" s="55"/>
      <c r="N97" s="55"/>
      <c r="O97" s="55"/>
      <c r="P97" s="55"/>
      <c r="Q97" s="55"/>
      <c r="R97" s="55"/>
      <c r="S97" s="55"/>
      <c r="T97" s="55"/>
      <c r="U97" s="55"/>
      <c r="V97" s="55"/>
      <c r="W97" s="55"/>
      <c r="X97" s="55"/>
      <c r="Y97" s="55"/>
      <c r="Z97" s="55"/>
    </row>
    <row r="98" spans="1:26" x14ac:dyDescent="0.25">
      <c r="A98" s="41" t="s">
        <v>73</v>
      </c>
      <c r="B98" s="49" t="s">
        <v>58</v>
      </c>
      <c r="C98" s="43">
        <v>76700</v>
      </c>
      <c r="D98" s="44">
        <v>867</v>
      </c>
      <c r="E98" s="45">
        <v>101.24961399999999</v>
      </c>
      <c r="F98" s="45">
        <v>1300.5</v>
      </c>
      <c r="G98" s="45">
        <v>332.35</v>
      </c>
      <c r="H98" s="45">
        <v>162.12899999999999</v>
      </c>
      <c r="I98" s="45">
        <v>158.94999999999999</v>
      </c>
      <c r="J98" s="45">
        <v>158.94999999999999</v>
      </c>
      <c r="K98" s="45">
        <v>158.94999999999999</v>
      </c>
      <c r="L98" s="45">
        <v>101.24961399999999</v>
      </c>
      <c r="M98" s="45">
        <v>101.24961399999999</v>
      </c>
      <c r="N98" s="45">
        <v>101.24961399999999</v>
      </c>
      <c r="O98" s="45">
        <v>101.24961399999999</v>
      </c>
      <c r="P98" s="45">
        <v>101.24961399999999</v>
      </c>
      <c r="Q98" s="45">
        <v>101.24961399999999</v>
      </c>
      <c r="R98" s="45">
        <v>867</v>
      </c>
      <c r="S98" s="45">
        <v>1300.5</v>
      </c>
      <c r="T98" s="45">
        <v>1250.5029999999999</v>
      </c>
      <c r="U98" s="45">
        <v>1237.9314999999999</v>
      </c>
      <c r="V98" s="45">
        <v>1187.9345000000001</v>
      </c>
      <c r="W98" s="45">
        <v>476.85</v>
      </c>
      <c r="X98" s="45">
        <v>1036.0650000000001</v>
      </c>
      <c r="Y98" s="45">
        <v>1036.0650000000001</v>
      </c>
      <c r="Z98" s="45">
        <v>965.83799999999997</v>
      </c>
    </row>
    <row r="99" spans="1:26" x14ac:dyDescent="0.25">
      <c r="A99" s="51"/>
      <c r="B99" s="52"/>
      <c r="C99" s="53"/>
      <c r="D99" s="54"/>
      <c r="E99" s="55"/>
      <c r="F99" s="55"/>
      <c r="G99" s="55"/>
      <c r="H99" s="55"/>
      <c r="I99" s="55"/>
      <c r="J99" s="55"/>
      <c r="K99" s="55"/>
      <c r="L99" s="55"/>
      <c r="M99" s="55"/>
      <c r="N99" s="55"/>
      <c r="O99" s="55"/>
      <c r="P99" s="55"/>
      <c r="Q99" s="55"/>
      <c r="R99" s="55"/>
      <c r="S99" s="55"/>
      <c r="T99" s="55"/>
      <c r="U99" s="55"/>
      <c r="V99" s="55"/>
      <c r="W99" s="55"/>
      <c r="X99" s="55"/>
      <c r="Y99" s="55"/>
      <c r="Z99" s="55"/>
    </row>
    <row r="100" spans="1:26" x14ac:dyDescent="0.25">
      <c r="A100" s="41" t="s">
        <v>74</v>
      </c>
      <c r="B100" s="49" t="s">
        <v>58</v>
      </c>
      <c r="C100" s="43">
        <v>76705</v>
      </c>
      <c r="D100" s="44">
        <v>642</v>
      </c>
      <c r="E100" s="45">
        <v>101.24961399999999</v>
      </c>
      <c r="F100" s="45">
        <v>963</v>
      </c>
      <c r="G100" s="45">
        <v>246.10000000000002</v>
      </c>
      <c r="H100" s="45">
        <v>120.054</v>
      </c>
      <c r="I100" s="45">
        <v>117.7</v>
      </c>
      <c r="J100" s="45">
        <v>117.7</v>
      </c>
      <c r="K100" s="45">
        <v>117.7</v>
      </c>
      <c r="L100" s="45">
        <v>101.24961399999999</v>
      </c>
      <c r="M100" s="45">
        <v>101.24961399999999</v>
      </c>
      <c r="N100" s="45">
        <v>101.24961399999999</v>
      </c>
      <c r="O100" s="45">
        <v>101.24961399999999</v>
      </c>
      <c r="P100" s="45">
        <v>101.24961399999999</v>
      </c>
      <c r="Q100" s="45">
        <v>101.24961399999999</v>
      </c>
      <c r="R100" s="45">
        <v>642</v>
      </c>
      <c r="S100" s="45">
        <v>963</v>
      </c>
      <c r="T100" s="45">
        <v>925.97799999999995</v>
      </c>
      <c r="U100" s="45">
        <v>916.66899999999998</v>
      </c>
      <c r="V100" s="45">
        <v>879.64700000000005</v>
      </c>
      <c r="W100" s="45">
        <v>353.1</v>
      </c>
      <c r="X100" s="45">
        <v>767.18999999999994</v>
      </c>
      <c r="Y100" s="45">
        <v>767.18999999999994</v>
      </c>
      <c r="Z100" s="45">
        <v>715.18799999999999</v>
      </c>
    </row>
    <row r="101" spans="1:26" x14ac:dyDescent="0.25">
      <c r="A101" s="51"/>
      <c r="B101" s="52"/>
      <c r="C101" s="53"/>
      <c r="D101" s="54"/>
      <c r="E101" s="55"/>
      <c r="F101" s="55"/>
      <c r="G101" s="55"/>
      <c r="H101" s="55"/>
      <c r="I101" s="55"/>
      <c r="J101" s="55"/>
      <c r="K101" s="55"/>
      <c r="L101" s="55"/>
      <c r="M101" s="55"/>
      <c r="N101" s="55"/>
      <c r="O101" s="55"/>
      <c r="P101" s="55"/>
      <c r="Q101" s="55"/>
      <c r="R101" s="55"/>
      <c r="S101" s="55"/>
      <c r="T101" s="55"/>
      <c r="U101" s="55"/>
      <c r="V101" s="55"/>
      <c r="W101" s="55"/>
      <c r="X101" s="55"/>
      <c r="Y101" s="55"/>
      <c r="Z101" s="55"/>
    </row>
    <row r="102" spans="1:26" x14ac:dyDescent="0.25">
      <c r="A102" s="41" t="s">
        <v>75</v>
      </c>
      <c r="B102" s="49" t="s">
        <v>58</v>
      </c>
      <c r="C102" s="43">
        <v>76801</v>
      </c>
      <c r="D102" s="44">
        <v>753</v>
      </c>
      <c r="E102" s="45">
        <v>101.24961399999999</v>
      </c>
      <c r="F102" s="45">
        <v>1129.5</v>
      </c>
      <c r="G102" s="45">
        <v>288.65000000000003</v>
      </c>
      <c r="H102" s="45">
        <v>140.81100000000001</v>
      </c>
      <c r="I102" s="45">
        <v>138.05000000000001</v>
      </c>
      <c r="J102" s="45">
        <v>138.05000000000001</v>
      </c>
      <c r="K102" s="45">
        <v>138.05000000000001</v>
      </c>
      <c r="L102" s="45">
        <v>101.24961399999999</v>
      </c>
      <c r="M102" s="45">
        <v>101.24961399999999</v>
      </c>
      <c r="N102" s="45">
        <v>101.24961399999999</v>
      </c>
      <c r="O102" s="45">
        <v>101.24961399999999</v>
      </c>
      <c r="P102" s="45">
        <v>101.24961399999999</v>
      </c>
      <c r="Q102" s="45">
        <v>101.24961399999999</v>
      </c>
      <c r="R102" s="45">
        <v>753</v>
      </c>
      <c r="S102" s="45">
        <v>1129.5</v>
      </c>
      <c r="T102" s="45">
        <v>1086.077</v>
      </c>
      <c r="U102" s="45">
        <v>1075.1585</v>
      </c>
      <c r="V102" s="45">
        <v>1031.7355</v>
      </c>
      <c r="W102" s="45">
        <v>414.15000000000003</v>
      </c>
      <c r="X102" s="45">
        <v>899.83499999999992</v>
      </c>
      <c r="Y102" s="45">
        <v>899.83499999999992</v>
      </c>
      <c r="Z102" s="45">
        <v>838.84199999999998</v>
      </c>
    </row>
    <row r="103" spans="1:26" x14ac:dyDescent="0.25">
      <c r="A103" s="51"/>
      <c r="B103" s="52"/>
      <c r="C103" s="53"/>
      <c r="D103" s="54"/>
      <c r="E103" s="55"/>
      <c r="F103" s="55"/>
      <c r="G103" s="55"/>
      <c r="H103" s="55"/>
      <c r="I103" s="55"/>
      <c r="J103" s="55"/>
      <c r="K103" s="55"/>
      <c r="L103" s="55"/>
      <c r="M103" s="55"/>
      <c r="N103" s="55"/>
      <c r="O103" s="55"/>
      <c r="P103" s="55"/>
      <c r="Q103" s="55"/>
      <c r="R103" s="55"/>
      <c r="S103" s="55"/>
      <c r="T103" s="55"/>
      <c r="U103" s="55"/>
      <c r="V103" s="55"/>
      <c r="W103" s="55"/>
      <c r="X103" s="55"/>
      <c r="Y103" s="55"/>
      <c r="Z103" s="55"/>
    </row>
    <row r="104" spans="1:26" x14ac:dyDescent="0.25">
      <c r="A104" s="41" t="s">
        <v>76</v>
      </c>
      <c r="B104" s="49" t="s">
        <v>58</v>
      </c>
      <c r="C104" s="43">
        <v>76805</v>
      </c>
      <c r="D104" s="44">
        <v>807</v>
      </c>
      <c r="E104" s="45">
        <v>101.24961399999999</v>
      </c>
      <c r="F104" s="45">
        <v>1210.5</v>
      </c>
      <c r="G104" s="45">
        <v>309.35000000000002</v>
      </c>
      <c r="H104" s="45">
        <v>150.90899999999999</v>
      </c>
      <c r="I104" s="45">
        <v>147.94999999999999</v>
      </c>
      <c r="J104" s="45">
        <v>147.94999999999999</v>
      </c>
      <c r="K104" s="45">
        <v>147.94999999999999</v>
      </c>
      <c r="L104" s="45">
        <v>101.24961399999999</v>
      </c>
      <c r="M104" s="45">
        <v>101.24961399999999</v>
      </c>
      <c r="N104" s="45">
        <v>101.24961399999999</v>
      </c>
      <c r="O104" s="45">
        <v>101.24961399999999</v>
      </c>
      <c r="P104" s="45">
        <v>101.24961399999999</v>
      </c>
      <c r="Q104" s="45">
        <v>101.24961399999999</v>
      </c>
      <c r="R104" s="45">
        <v>807</v>
      </c>
      <c r="S104" s="45">
        <v>1210.5</v>
      </c>
      <c r="T104" s="45">
        <v>1163.963</v>
      </c>
      <c r="U104" s="45">
        <v>1152.2615000000001</v>
      </c>
      <c r="V104" s="45">
        <v>1105.7245</v>
      </c>
      <c r="W104" s="45">
        <v>443.85</v>
      </c>
      <c r="X104" s="45">
        <v>964.36500000000001</v>
      </c>
      <c r="Y104" s="45">
        <v>964.36500000000001</v>
      </c>
      <c r="Z104" s="45">
        <v>898.99800000000005</v>
      </c>
    </row>
    <row r="105" spans="1:26" x14ac:dyDescent="0.25">
      <c r="A105" s="51"/>
      <c r="B105" s="52"/>
      <c r="C105" s="53"/>
      <c r="D105" s="54"/>
      <c r="E105" s="55"/>
      <c r="F105" s="55"/>
      <c r="G105" s="55"/>
      <c r="H105" s="55"/>
      <c r="I105" s="55"/>
      <c r="J105" s="55"/>
      <c r="K105" s="55"/>
      <c r="L105" s="55"/>
      <c r="M105" s="55"/>
      <c r="N105" s="55"/>
      <c r="O105" s="55"/>
      <c r="P105" s="55"/>
      <c r="Q105" s="55"/>
      <c r="R105" s="55"/>
      <c r="S105" s="55"/>
      <c r="T105" s="55"/>
      <c r="U105" s="55"/>
      <c r="V105" s="55"/>
      <c r="W105" s="55"/>
      <c r="X105" s="55"/>
      <c r="Y105" s="55"/>
      <c r="Z105" s="55"/>
    </row>
    <row r="106" spans="1:26" x14ac:dyDescent="0.25">
      <c r="A106" s="41" t="s">
        <v>77</v>
      </c>
      <c r="B106" s="49" t="s">
        <v>58</v>
      </c>
      <c r="C106" s="43">
        <v>76818</v>
      </c>
      <c r="D106" s="44">
        <v>867</v>
      </c>
      <c r="E106" s="45">
        <v>101.24961399999999</v>
      </c>
      <c r="F106" s="45">
        <v>1300.5</v>
      </c>
      <c r="G106" s="45">
        <v>332.35</v>
      </c>
      <c r="H106" s="45">
        <v>162.12899999999999</v>
      </c>
      <c r="I106" s="45">
        <v>158.94999999999999</v>
      </c>
      <c r="J106" s="45">
        <v>158.94999999999999</v>
      </c>
      <c r="K106" s="45">
        <v>158.94999999999999</v>
      </c>
      <c r="L106" s="45">
        <v>101.24961399999999</v>
      </c>
      <c r="M106" s="45">
        <v>101.24961399999999</v>
      </c>
      <c r="N106" s="45">
        <v>101.24961399999999</v>
      </c>
      <c r="O106" s="45">
        <v>101.24961399999999</v>
      </c>
      <c r="P106" s="45">
        <v>101.24961399999999</v>
      </c>
      <c r="Q106" s="45">
        <v>101.24961399999999</v>
      </c>
      <c r="R106" s="45">
        <v>867</v>
      </c>
      <c r="S106" s="45">
        <v>1300.5</v>
      </c>
      <c r="T106" s="45">
        <v>1250.5029999999999</v>
      </c>
      <c r="U106" s="45">
        <v>1237.9314999999999</v>
      </c>
      <c r="V106" s="45">
        <v>1187.9345000000001</v>
      </c>
      <c r="W106" s="45">
        <v>476.85</v>
      </c>
      <c r="X106" s="45">
        <v>1036.0650000000001</v>
      </c>
      <c r="Y106" s="45">
        <v>1036.0650000000001</v>
      </c>
      <c r="Z106" s="45">
        <v>965.83799999999997</v>
      </c>
    </row>
    <row r="107" spans="1:26" x14ac:dyDescent="0.25">
      <c r="A107" s="51"/>
      <c r="B107" s="52"/>
      <c r="C107" s="53"/>
      <c r="D107" s="54"/>
      <c r="E107" s="55"/>
      <c r="F107" s="55"/>
      <c r="G107" s="55"/>
      <c r="H107" s="55"/>
      <c r="I107" s="55"/>
      <c r="J107" s="55"/>
      <c r="K107" s="55"/>
      <c r="L107" s="55"/>
      <c r="M107" s="55"/>
      <c r="N107" s="55"/>
      <c r="O107" s="55"/>
      <c r="P107" s="55"/>
      <c r="Q107" s="55"/>
      <c r="R107" s="55"/>
      <c r="S107" s="55"/>
      <c r="T107" s="55"/>
      <c r="U107" s="55"/>
      <c r="V107" s="55"/>
      <c r="W107" s="55"/>
      <c r="X107" s="55"/>
      <c r="Y107" s="55"/>
      <c r="Z107" s="55"/>
    </row>
    <row r="108" spans="1:26" x14ac:dyDescent="0.25">
      <c r="A108" s="41" t="s">
        <v>78</v>
      </c>
      <c r="B108" s="49" t="s">
        <v>58</v>
      </c>
      <c r="C108" s="43">
        <v>76819</v>
      </c>
      <c r="D108" s="44">
        <v>867</v>
      </c>
      <c r="E108" s="45">
        <v>101.24961399999999</v>
      </c>
      <c r="F108" s="45">
        <v>1300.5</v>
      </c>
      <c r="G108" s="45">
        <v>332.35</v>
      </c>
      <c r="H108" s="45">
        <v>162.12899999999999</v>
      </c>
      <c r="I108" s="45">
        <v>158.94999999999999</v>
      </c>
      <c r="J108" s="45">
        <v>158.94999999999999</v>
      </c>
      <c r="K108" s="45">
        <v>158.94999999999999</v>
      </c>
      <c r="L108" s="45">
        <v>101.24961399999999</v>
      </c>
      <c r="M108" s="45">
        <v>101.24961399999999</v>
      </c>
      <c r="N108" s="45">
        <v>101.24961399999999</v>
      </c>
      <c r="O108" s="45">
        <v>101.24961399999999</v>
      </c>
      <c r="P108" s="45">
        <v>101.24961399999999</v>
      </c>
      <c r="Q108" s="45">
        <v>101.24961399999999</v>
      </c>
      <c r="R108" s="45">
        <v>867</v>
      </c>
      <c r="S108" s="45">
        <v>1300.5</v>
      </c>
      <c r="T108" s="45">
        <v>1250.5029999999999</v>
      </c>
      <c r="U108" s="45">
        <v>1237.9314999999999</v>
      </c>
      <c r="V108" s="45">
        <v>1187.9345000000001</v>
      </c>
      <c r="W108" s="45">
        <v>476.85</v>
      </c>
      <c r="X108" s="45">
        <v>1036.0650000000001</v>
      </c>
      <c r="Y108" s="45">
        <v>1036.0650000000001</v>
      </c>
      <c r="Z108" s="45">
        <v>965.83799999999997</v>
      </c>
    </row>
    <row r="109" spans="1:26" x14ac:dyDescent="0.25">
      <c r="A109" s="51"/>
      <c r="B109" s="52"/>
      <c r="C109" s="53"/>
      <c r="D109" s="54"/>
      <c r="E109" s="55"/>
      <c r="F109" s="55"/>
      <c r="G109" s="55"/>
      <c r="H109" s="55"/>
      <c r="I109" s="55"/>
      <c r="J109" s="55"/>
      <c r="K109" s="55"/>
      <c r="L109" s="55"/>
      <c r="M109" s="55"/>
      <c r="N109" s="55"/>
      <c r="O109" s="55"/>
      <c r="P109" s="55"/>
      <c r="Q109" s="55"/>
      <c r="R109" s="55"/>
      <c r="S109" s="55"/>
      <c r="T109" s="55"/>
      <c r="U109" s="55"/>
      <c r="V109" s="55"/>
      <c r="W109" s="55"/>
      <c r="X109" s="55"/>
      <c r="Y109" s="55"/>
      <c r="Z109" s="55"/>
    </row>
    <row r="110" spans="1:26" x14ac:dyDescent="0.25">
      <c r="A110" s="41" t="s">
        <v>79</v>
      </c>
      <c r="B110" s="49" t="s">
        <v>58</v>
      </c>
      <c r="C110" s="43">
        <v>76830</v>
      </c>
      <c r="D110" s="44">
        <v>745.8</v>
      </c>
      <c r="E110" s="45">
        <v>101.24961399999999</v>
      </c>
      <c r="F110" s="45">
        <v>1118.7</v>
      </c>
      <c r="G110" s="45">
        <v>285.89</v>
      </c>
      <c r="H110" s="45">
        <v>139.46459999999999</v>
      </c>
      <c r="I110" s="45">
        <v>136.72999999999999</v>
      </c>
      <c r="J110" s="45">
        <v>136.72999999999999</v>
      </c>
      <c r="K110" s="45">
        <v>136.72999999999999</v>
      </c>
      <c r="L110" s="45">
        <v>101.24961399999999</v>
      </c>
      <c r="M110" s="45">
        <v>101.24961399999999</v>
      </c>
      <c r="N110" s="45">
        <v>101.24961399999999</v>
      </c>
      <c r="O110" s="45">
        <v>101.24961399999999</v>
      </c>
      <c r="P110" s="45">
        <v>101.24961399999999</v>
      </c>
      <c r="Q110" s="45">
        <v>101.24961399999999</v>
      </c>
      <c r="R110" s="45">
        <v>745.8</v>
      </c>
      <c r="S110" s="45">
        <v>1118.7</v>
      </c>
      <c r="T110" s="45">
        <v>1075.6922</v>
      </c>
      <c r="U110" s="45">
        <v>1064.8781000000001</v>
      </c>
      <c r="V110" s="45">
        <v>1021.8703</v>
      </c>
      <c r="W110" s="45">
        <v>410.19</v>
      </c>
      <c r="X110" s="45">
        <v>891.23099999999999</v>
      </c>
      <c r="Y110" s="45">
        <v>891.23099999999999</v>
      </c>
      <c r="Z110" s="45">
        <v>830.82119999999998</v>
      </c>
    </row>
    <row r="111" spans="1:26" x14ac:dyDescent="0.25">
      <c r="A111" s="51"/>
      <c r="B111" s="52"/>
      <c r="C111" s="53"/>
      <c r="D111" s="54"/>
      <c r="E111" s="55"/>
      <c r="F111" s="55"/>
      <c r="G111" s="55"/>
      <c r="H111" s="55"/>
      <c r="I111" s="55"/>
      <c r="J111" s="55"/>
      <c r="K111" s="55"/>
      <c r="L111" s="55"/>
      <c r="M111" s="55"/>
      <c r="N111" s="55"/>
      <c r="O111" s="55"/>
      <c r="P111" s="55"/>
      <c r="Q111" s="55"/>
      <c r="R111" s="55"/>
      <c r="S111" s="55"/>
      <c r="T111" s="55"/>
      <c r="U111" s="55"/>
      <c r="V111" s="55"/>
      <c r="W111" s="55"/>
      <c r="X111" s="55"/>
      <c r="Y111" s="55"/>
      <c r="Z111" s="55"/>
    </row>
    <row r="112" spans="1:26" x14ac:dyDescent="0.25">
      <c r="A112" s="41" t="s">
        <v>80</v>
      </c>
      <c r="B112" s="49" t="s">
        <v>58</v>
      </c>
      <c r="C112" s="43">
        <v>76856</v>
      </c>
      <c r="D112" s="44">
        <v>884.4</v>
      </c>
      <c r="E112" s="45">
        <v>101.24961399999999</v>
      </c>
      <c r="F112" s="45">
        <v>1326.6000000000001</v>
      </c>
      <c r="G112" s="45">
        <v>339.02000000000004</v>
      </c>
      <c r="H112" s="45">
        <v>165.38280000000003</v>
      </c>
      <c r="I112" s="45">
        <v>162.14000000000001</v>
      </c>
      <c r="J112" s="45">
        <v>162.14000000000001</v>
      </c>
      <c r="K112" s="45">
        <v>162.14000000000001</v>
      </c>
      <c r="L112" s="45">
        <v>101.24961399999999</v>
      </c>
      <c r="M112" s="45">
        <v>101.24961399999999</v>
      </c>
      <c r="N112" s="45">
        <v>101.24961399999999</v>
      </c>
      <c r="O112" s="45">
        <v>101.24961399999999</v>
      </c>
      <c r="P112" s="45">
        <v>101.24961399999999</v>
      </c>
      <c r="Q112" s="45">
        <v>101.24961399999999</v>
      </c>
      <c r="R112" s="45">
        <v>884.4</v>
      </c>
      <c r="S112" s="45">
        <v>1326.6000000000001</v>
      </c>
      <c r="T112" s="45">
        <v>1275.5996</v>
      </c>
      <c r="U112" s="45">
        <v>1262.7758000000001</v>
      </c>
      <c r="V112" s="45">
        <v>1211.7754</v>
      </c>
      <c r="W112" s="45">
        <v>486.42</v>
      </c>
      <c r="X112" s="45">
        <v>1056.8579999999999</v>
      </c>
      <c r="Y112" s="45">
        <v>1056.8579999999999</v>
      </c>
      <c r="Z112" s="45">
        <v>985.22159999999997</v>
      </c>
    </row>
    <row r="113" spans="1:26" x14ac:dyDescent="0.25">
      <c r="A113" s="51"/>
      <c r="B113" s="52"/>
      <c r="C113" s="53"/>
      <c r="D113" s="54"/>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1:26" x14ac:dyDescent="0.25">
      <c r="A114" s="41" t="s">
        <v>81</v>
      </c>
      <c r="B114" s="49" t="s">
        <v>58</v>
      </c>
      <c r="C114" s="43">
        <v>93925</v>
      </c>
      <c r="D114" s="44">
        <v>752.4</v>
      </c>
      <c r="E114" s="45">
        <v>137.94</v>
      </c>
      <c r="F114" s="45">
        <v>1128.6000000000001</v>
      </c>
      <c r="G114" s="45">
        <v>288.42</v>
      </c>
      <c r="H114" s="45">
        <v>140.69880000000001</v>
      </c>
      <c r="I114" s="45">
        <v>137.94</v>
      </c>
      <c r="J114" s="45">
        <v>137.94</v>
      </c>
      <c r="K114" s="45">
        <v>137.94</v>
      </c>
      <c r="L114" s="45">
        <v>213.99099999999999</v>
      </c>
      <c r="M114" s="45">
        <v>213.99099999999999</v>
      </c>
      <c r="N114" s="45">
        <v>213.99099999999999</v>
      </c>
      <c r="O114" s="45">
        <v>213.99099999999999</v>
      </c>
      <c r="P114" s="45">
        <v>213.99099999999999</v>
      </c>
      <c r="Q114" s="45">
        <v>213.99099999999999</v>
      </c>
      <c r="R114" s="45">
        <v>752.4</v>
      </c>
      <c r="S114" s="45">
        <v>1128.6000000000001</v>
      </c>
      <c r="T114" s="45">
        <v>1085.2115999999999</v>
      </c>
      <c r="U114" s="45">
        <v>1074.3018</v>
      </c>
      <c r="V114" s="45">
        <v>1030.9134000000001</v>
      </c>
      <c r="W114" s="45">
        <v>413.82</v>
      </c>
      <c r="X114" s="45">
        <v>899.11799999999994</v>
      </c>
      <c r="Y114" s="45">
        <v>899.11799999999994</v>
      </c>
      <c r="Z114" s="45">
        <v>838.17359999999996</v>
      </c>
    </row>
    <row r="115" spans="1:26" x14ac:dyDescent="0.25">
      <c r="A115" s="51"/>
      <c r="B115" s="52"/>
      <c r="C115" s="53"/>
      <c r="D115" s="54"/>
      <c r="E115" s="55"/>
      <c r="F115" s="55"/>
      <c r="G115" s="55"/>
      <c r="H115" s="55"/>
      <c r="I115" s="55"/>
      <c r="J115" s="55"/>
      <c r="K115" s="55"/>
      <c r="L115" s="55"/>
      <c r="M115" s="55"/>
      <c r="N115" s="55"/>
      <c r="O115" s="55"/>
      <c r="P115" s="55"/>
      <c r="Q115" s="55"/>
      <c r="R115" s="55"/>
      <c r="S115" s="55"/>
      <c r="T115" s="55"/>
      <c r="U115" s="55"/>
      <c r="V115" s="55"/>
      <c r="W115" s="55"/>
      <c r="X115" s="55"/>
      <c r="Y115" s="55"/>
      <c r="Z115" s="55"/>
    </row>
    <row r="116" spans="1:26" x14ac:dyDescent="0.25">
      <c r="A116" s="41" t="s">
        <v>82</v>
      </c>
      <c r="B116" s="49" t="s">
        <v>58</v>
      </c>
      <c r="C116" s="43">
        <v>93926</v>
      </c>
      <c r="D116" s="44">
        <v>548.4</v>
      </c>
      <c r="E116" s="45">
        <v>100.54</v>
      </c>
      <c r="F116" s="45">
        <v>822.6</v>
      </c>
      <c r="G116" s="45">
        <v>210.22</v>
      </c>
      <c r="H116" s="45">
        <v>102.55080000000001</v>
      </c>
      <c r="I116" s="45">
        <v>100.54</v>
      </c>
      <c r="J116" s="45">
        <v>100.54</v>
      </c>
      <c r="K116" s="45">
        <v>100.54</v>
      </c>
      <c r="L116" s="45">
        <v>101.24961399999999</v>
      </c>
      <c r="M116" s="45">
        <v>101.24961399999999</v>
      </c>
      <c r="N116" s="45">
        <v>101.24961399999999</v>
      </c>
      <c r="O116" s="45">
        <v>101.24961399999999</v>
      </c>
      <c r="P116" s="45">
        <v>101.24961399999999</v>
      </c>
      <c r="Q116" s="45">
        <v>101.24961399999999</v>
      </c>
      <c r="R116" s="45">
        <v>548.4</v>
      </c>
      <c r="S116" s="45">
        <v>822.6</v>
      </c>
      <c r="T116" s="45">
        <v>790.97559999999999</v>
      </c>
      <c r="U116" s="45">
        <v>783.02380000000005</v>
      </c>
      <c r="V116" s="45">
        <v>751.39940000000001</v>
      </c>
      <c r="W116" s="45">
        <v>301.62</v>
      </c>
      <c r="X116" s="45">
        <v>655.33799999999997</v>
      </c>
      <c r="Y116" s="45">
        <v>655.33799999999997</v>
      </c>
      <c r="Z116" s="45">
        <v>610.91759999999999</v>
      </c>
    </row>
    <row r="117" spans="1:26" x14ac:dyDescent="0.25">
      <c r="A117" s="51"/>
      <c r="B117" s="52"/>
      <c r="C117" s="53"/>
      <c r="D117" s="54"/>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26" x14ac:dyDescent="0.25">
      <c r="A118" s="41" t="s">
        <v>83</v>
      </c>
      <c r="B118" s="49" t="s">
        <v>58</v>
      </c>
      <c r="C118" s="43">
        <v>93971</v>
      </c>
      <c r="D118" s="44">
        <v>622.79999999999995</v>
      </c>
      <c r="E118" s="45">
        <v>101.24961399999999</v>
      </c>
      <c r="F118" s="45">
        <v>934.2</v>
      </c>
      <c r="G118" s="45">
        <v>238.74</v>
      </c>
      <c r="H118" s="45">
        <v>116.46360000000001</v>
      </c>
      <c r="I118" s="45">
        <v>114.18</v>
      </c>
      <c r="J118" s="45">
        <v>114.18</v>
      </c>
      <c r="K118" s="45">
        <v>114.18</v>
      </c>
      <c r="L118" s="45">
        <v>101.24961399999999</v>
      </c>
      <c r="M118" s="45">
        <v>101.24961399999999</v>
      </c>
      <c r="N118" s="45">
        <v>101.24961399999999</v>
      </c>
      <c r="O118" s="45">
        <v>101.24961399999999</v>
      </c>
      <c r="P118" s="45">
        <v>101.24961399999999</v>
      </c>
      <c r="Q118" s="45">
        <v>101.24961399999999</v>
      </c>
      <c r="R118" s="45">
        <v>622.79999999999995</v>
      </c>
      <c r="S118" s="45">
        <v>934.2</v>
      </c>
      <c r="T118" s="45">
        <v>898.28519999999992</v>
      </c>
      <c r="U118" s="45">
        <v>889.25459999999998</v>
      </c>
      <c r="V118" s="45">
        <v>853.33980000000008</v>
      </c>
      <c r="W118" s="45">
        <v>342.54</v>
      </c>
      <c r="X118" s="45">
        <v>744.24599999999998</v>
      </c>
      <c r="Y118" s="45">
        <v>744.24599999999998</v>
      </c>
      <c r="Z118" s="45">
        <v>693.79920000000004</v>
      </c>
    </row>
    <row r="119" spans="1:26" x14ac:dyDescent="0.25">
      <c r="A119" s="51"/>
      <c r="B119" s="52"/>
      <c r="C119" s="53"/>
      <c r="D119" s="54"/>
      <c r="E119" s="55"/>
      <c r="F119" s="55"/>
      <c r="G119" s="55"/>
      <c r="H119" s="55"/>
      <c r="I119" s="55"/>
      <c r="J119" s="55"/>
      <c r="K119" s="55"/>
      <c r="L119" s="55"/>
      <c r="M119" s="55"/>
      <c r="N119" s="55"/>
      <c r="O119" s="55"/>
      <c r="P119" s="55"/>
      <c r="Q119" s="55"/>
      <c r="R119" s="55"/>
      <c r="S119" s="55"/>
      <c r="T119" s="55"/>
      <c r="U119" s="55"/>
      <c r="V119" s="55"/>
      <c r="W119" s="55"/>
      <c r="X119" s="55"/>
      <c r="Y119" s="55"/>
      <c r="Z119" s="55"/>
    </row>
    <row r="120" spans="1:26" x14ac:dyDescent="0.25">
      <c r="A120" s="41" t="s">
        <v>84</v>
      </c>
      <c r="B120" s="49" t="s">
        <v>58</v>
      </c>
      <c r="C120" s="43">
        <v>93970</v>
      </c>
      <c r="D120" s="44">
        <v>1004.4</v>
      </c>
      <c r="E120" s="45">
        <v>184.14000000000001</v>
      </c>
      <c r="F120" s="45">
        <v>1506.6000000000001</v>
      </c>
      <c r="G120" s="45">
        <v>385.02000000000004</v>
      </c>
      <c r="H120" s="45">
        <v>187.82280000000003</v>
      </c>
      <c r="I120" s="45">
        <v>184.14000000000001</v>
      </c>
      <c r="J120" s="45">
        <v>184.14000000000001</v>
      </c>
      <c r="K120" s="45">
        <v>184.14000000000001</v>
      </c>
      <c r="L120" s="45">
        <v>213.99099999999999</v>
      </c>
      <c r="M120" s="45">
        <v>213.99099999999999</v>
      </c>
      <c r="N120" s="45">
        <v>213.99099999999999</v>
      </c>
      <c r="O120" s="45">
        <v>213.99099999999999</v>
      </c>
      <c r="P120" s="45">
        <v>213.99099999999999</v>
      </c>
      <c r="Q120" s="45">
        <v>213.99099999999999</v>
      </c>
      <c r="R120" s="45">
        <v>1004.4</v>
      </c>
      <c r="S120" s="45">
        <v>1506.6000000000001</v>
      </c>
      <c r="T120" s="45">
        <v>1448.6795999999999</v>
      </c>
      <c r="U120" s="45">
        <v>1434.1158</v>
      </c>
      <c r="V120" s="45">
        <v>1376.1954000000001</v>
      </c>
      <c r="W120" s="45">
        <v>552.42000000000007</v>
      </c>
      <c r="X120" s="45">
        <v>1200.258</v>
      </c>
      <c r="Y120" s="45">
        <v>1200.258</v>
      </c>
      <c r="Z120" s="45">
        <v>1118.9015999999999</v>
      </c>
    </row>
    <row r="121" spans="1:26" x14ac:dyDescent="0.25">
      <c r="A121" s="51"/>
      <c r="B121" s="52"/>
      <c r="C121" s="53"/>
      <c r="D121" s="54"/>
      <c r="E121" s="55"/>
      <c r="F121" s="55"/>
      <c r="G121" s="55"/>
      <c r="H121" s="55"/>
      <c r="I121" s="55"/>
      <c r="J121" s="55"/>
      <c r="K121" s="55"/>
      <c r="L121" s="55"/>
      <c r="M121" s="55"/>
      <c r="N121" s="55"/>
      <c r="O121" s="55"/>
      <c r="P121" s="55"/>
      <c r="Q121" s="55"/>
      <c r="R121" s="55"/>
      <c r="S121" s="55"/>
      <c r="T121" s="55"/>
      <c r="U121" s="55"/>
      <c r="V121" s="55"/>
      <c r="W121" s="55"/>
      <c r="X121" s="55"/>
      <c r="Y121" s="55"/>
      <c r="Z121" s="55"/>
    </row>
    <row r="122" spans="1:26" x14ac:dyDescent="0.25">
      <c r="A122" s="56" t="s">
        <v>85</v>
      </c>
      <c r="B122" s="57" t="s">
        <v>34</v>
      </c>
      <c r="C122" s="43">
        <v>78227</v>
      </c>
      <c r="D122" s="44">
        <v>1512</v>
      </c>
      <c r="E122" s="45"/>
      <c r="F122" s="45"/>
      <c r="G122" s="45">
        <v>579.6</v>
      </c>
      <c r="H122" s="45">
        <v>282.74399999999997</v>
      </c>
      <c r="I122" s="45">
        <v>277.2</v>
      </c>
      <c r="J122" s="45">
        <v>277.2</v>
      </c>
      <c r="K122" s="45">
        <v>277.2</v>
      </c>
      <c r="L122" s="45">
        <v>455.09966799999995</v>
      </c>
      <c r="M122" s="45">
        <v>455.09966799999995</v>
      </c>
      <c r="N122" s="45">
        <v>455.09966799999995</v>
      </c>
      <c r="O122" s="45">
        <v>455.09966799999995</v>
      </c>
      <c r="P122" s="45">
        <v>455.09966799999995</v>
      </c>
      <c r="Q122" s="45">
        <v>455.09966799999995</v>
      </c>
      <c r="R122" s="45">
        <v>1512</v>
      </c>
      <c r="S122" s="45">
        <v>2268</v>
      </c>
      <c r="T122" s="45">
        <v>2180.808</v>
      </c>
      <c r="U122" s="45">
        <v>2158.884</v>
      </c>
      <c r="V122" s="45">
        <v>2071.692</v>
      </c>
      <c r="W122" s="45">
        <v>831.6</v>
      </c>
      <c r="X122" s="45">
        <v>1806.84</v>
      </c>
      <c r="Y122" s="45">
        <v>1806.84</v>
      </c>
      <c r="Z122" s="45">
        <v>1684.3679999999999</v>
      </c>
    </row>
    <row r="123" spans="1:26" x14ac:dyDescent="0.25">
      <c r="A123" s="56" t="s">
        <v>1</v>
      </c>
      <c r="B123" s="57" t="s">
        <v>63</v>
      </c>
      <c r="C123" s="50" t="s">
        <v>86</v>
      </c>
      <c r="D123" s="44">
        <v>98.399999999999991</v>
      </c>
      <c r="E123" s="45"/>
      <c r="F123" s="45"/>
      <c r="G123" s="45">
        <v>37.72</v>
      </c>
      <c r="H123" s="45">
        <v>18.4008</v>
      </c>
      <c r="I123" s="45">
        <v>18.04</v>
      </c>
      <c r="J123" s="45">
        <v>18.04</v>
      </c>
      <c r="K123" s="45">
        <v>18.04</v>
      </c>
      <c r="L123" s="45">
        <v>0</v>
      </c>
      <c r="M123" s="45">
        <v>0</v>
      </c>
      <c r="N123" s="45">
        <v>0</v>
      </c>
      <c r="O123" s="45">
        <v>0</v>
      </c>
      <c r="P123" s="45">
        <v>0</v>
      </c>
      <c r="Q123" s="45">
        <v>0</v>
      </c>
      <c r="R123" s="45">
        <v>98.399999999999991</v>
      </c>
      <c r="S123" s="45">
        <v>147.6</v>
      </c>
      <c r="T123" s="45">
        <v>141.9256</v>
      </c>
      <c r="U123" s="45">
        <v>140.49880000000002</v>
      </c>
      <c r="V123" s="45">
        <v>134.8244</v>
      </c>
      <c r="W123" s="45">
        <v>54.120000000000005</v>
      </c>
      <c r="X123" s="45">
        <v>117.58799999999999</v>
      </c>
      <c r="Y123" s="45">
        <v>117.58799999999999</v>
      </c>
      <c r="Z123" s="45">
        <v>109.6176</v>
      </c>
    </row>
    <row r="124" spans="1:26" x14ac:dyDescent="0.25">
      <c r="A124" s="57"/>
      <c r="B124" s="57" t="s">
        <v>38</v>
      </c>
      <c r="C124" s="43"/>
      <c r="D124" s="44">
        <v>1610.4</v>
      </c>
      <c r="E124" s="45">
        <v>295.24</v>
      </c>
      <c r="F124" s="45">
        <v>2415.6</v>
      </c>
      <c r="G124" s="44">
        <v>617.32000000000005</v>
      </c>
      <c r="H124" s="44">
        <v>301.14479999999998</v>
      </c>
      <c r="I124" s="44">
        <v>295.24</v>
      </c>
      <c r="J124" s="44">
        <v>295.24</v>
      </c>
      <c r="K124" s="44">
        <v>295.24</v>
      </c>
      <c r="L124" s="44">
        <v>455.09966799999995</v>
      </c>
      <c r="M124" s="44">
        <v>455.09966799999995</v>
      </c>
      <c r="N124" s="44">
        <v>455.09966799999995</v>
      </c>
      <c r="O124" s="44">
        <v>455.09966799999995</v>
      </c>
      <c r="P124" s="44">
        <v>455.09966799999995</v>
      </c>
      <c r="Q124" s="44">
        <v>455.09966799999995</v>
      </c>
      <c r="R124" s="44">
        <v>1610.4</v>
      </c>
      <c r="S124" s="44">
        <v>2415.6</v>
      </c>
      <c r="T124" s="44">
        <v>2322.7336</v>
      </c>
      <c r="U124" s="44">
        <v>2299.3827999999999</v>
      </c>
      <c r="V124" s="44">
        <v>2206.5164</v>
      </c>
      <c r="W124" s="44">
        <v>885.72</v>
      </c>
      <c r="X124" s="44">
        <v>1924.4279999999999</v>
      </c>
      <c r="Y124" s="44">
        <v>1924.4279999999999</v>
      </c>
      <c r="Z124" s="44">
        <v>1793.9856</v>
      </c>
    </row>
    <row r="125" spans="1:26" x14ac:dyDescent="0.25">
      <c r="A125" s="59"/>
      <c r="B125" s="60"/>
      <c r="C125" s="61"/>
      <c r="D125" s="62"/>
      <c r="E125" s="63"/>
      <c r="F125" s="63"/>
      <c r="G125" s="63"/>
      <c r="H125" s="63"/>
      <c r="I125" s="63"/>
      <c r="J125" s="63"/>
      <c r="K125" s="63"/>
      <c r="L125" s="63"/>
      <c r="M125" s="63"/>
      <c r="N125" s="63"/>
      <c r="O125" s="63"/>
      <c r="P125" s="63"/>
      <c r="Q125" s="63"/>
      <c r="R125" s="63"/>
      <c r="S125" s="63"/>
      <c r="T125" s="63"/>
      <c r="U125" s="63"/>
      <c r="V125" s="63"/>
      <c r="W125" s="63"/>
      <c r="X125" s="63"/>
      <c r="Y125" s="63"/>
      <c r="Z125" s="63"/>
    </row>
    <row r="126" spans="1:26" x14ac:dyDescent="0.25">
      <c r="A126" s="56" t="s">
        <v>87</v>
      </c>
      <c r="B126" s="57" t="s">
        <v>34</v>
      </c>
      <c r="C126" s="43">
        <v>78452</v>
      </c>
      <c r="D126" s="44">
        <v>2256.6</v>
      </c>
      <c r="E126" s="45"/>
      <c r="F126" s="45"/>
      <c r="G126" s="45">
        <v>865.03000000000009</v>
      </c>
      <c r="H126" s="45">
        <v>421.98419999999999</v>
      </c>
      <c r="I126" s="45">
        <v>413.71</v>
      </c>
      <c r="J126" s="45">
        <v>413.71</v>
      </c>
      <c r="K126" s="45">
        <v>413.71</v>
      </c>
      <c r="L126" s="45">
        <v>1215.3049719999999</v>
      </c>
      <c r="M126" s="45">
        <v>1215.3049719999999</v>
      </c>
      <c r="N126" s="45">
        <v>1215.3049719999999</v>
      </c>
      <c r="O126" s="45">
        <v>1215.3049719999999</v>
      </c>
      <c r="P126" s="45">
        <v>1215.3049719999999</v>
      </c>
      <c r="Q126" s="45">
        <v>1215.3049719999999</v>
      </c>
      <c r="R126" s="45">
        <v>2256.6</v>
      </c>
      <c r="S126" s="45">
        <v>3384.9</v>
      </c>
      <c r="T126" s="45">
        <v>3254.7693999999997</v>
      </c>
      <c r="U126" s="45">
        <v>3222.0487000000003</v>
      </c>
      <c r="V126" s="45">
        <v>3091.9181000000003</v>
      </c>
      <c r="W126" s="45">
        <v>1241.1300000000001</v>
      </c>
      <c r="X126" s="45">
        <v>2696.6369999999997</v>
      </c>
      <c r="Y126" s="45">
        <v>2696.6369999999997</v>
      </c>
      <c r="Z126" s="45">
        <v>2513.8523999999998</v>
      </c>
    </row>
    <row r="127" spans="1:26" x14ac:dyDescent="0.25">
      <c r="A127" s="56" t="s">
        <v>1</v>
      </c>
      <c r="B127" s="57" t="s">
        <v>63</v>
      </c>
      <c r="C127" s="50" t="s">
        <v>88</v>
      </c>
      <c r="D127" s="44">
        <v>272.39999999999998</v>
      </c>
      <c r="E127" s="45"/>
      <c r="F127" s="45"/>
      <c r="G127" s="45">
        <v>104.42</v>
      </c>
      <c r="H127" s="45">
        <v>50.938800000000001</v>
      </c>
      <c r="I127" s="45">
        <v>49.94</v>
      </c>
      <c r="J127" s="45">
        <v>49.94</v>
      </c>
      <c r="K127" s="45">
        <v>49.94</v>
      </c>
      <c r="L127" s="45">
        <v>0</v>
      </c>
      <c r="M127" s="45">
        <v>0</v>
      </c>
      <c r="N127" s="45">
        <v>0</v>
      </c>
      <c r="O127" s="45">
        <v>0</v>
      </c>
      <c r="P127" s="45">
        <v>0</v>
      </c>
      <c r="Q127" s="45">
        <v>0</v>
      </c>
      <c r="R127" s="45">
        <v>272.39999999999998</v>
      </c>
      <c r="S127" s="45">
        <v>408.6</v>
      </c>
      <c r="T127" s="45">
        <v>392.89159999999998</v>
      </c>
      <c r="U127" s="45">
        <v>388.9418</v>
      </c>
      <c r="V127" s="45">
        <v>373.23340000000002</v>
      </c>
      <c r="W127" s="45">
        <v>149.82</v>
      </c>
      <c r="X127" s="45">
        <v>325.51799999999997</v>
      </c>
      <c r="Y127" s="45">
        <v>325.51799999999997</v>
      </c>
      <c r="Z127" s="45">
        <v>303.45359999999999</v>
      </c>
    </row>
    <row r="128" spans="1:26" x14ac:dyDescent="0.25">
      <c r="A128" s="57"/>
      <c r="B128" s="57" t="s">
        <v>38</v>
      </c>
      <c r="C128" s="43"/>
      <c r="D128" s="44">
        <v>2529</v>
      </c>
      <c r="E128" s="45">
        <v>463.65</v>
      </c>
      <c r="F128" s="45">
        <v>3793.5</v>
      </c>
      <c r="G128" s="44">
        <v>969.45</v>
      </c>
      <c r="H128" s="44">
        <v>472.923</v>
      </c>
      <c r="I128" s="44">
        <v>463.65</v>
      </c>
      <c r="J128" s="44">
        <v>463.65</v>
      </c>
      <c r="K128" s="44">
        <v>463.65</v>
      </c>
      <c r="L128" s="44">
        <v>1215.3049719999999</v>
      </c>
      <c r="M128" s="44">
        <v>1215.3049719999999</v>
      </c>
      <c r="N128" s="44">
        <v>1215.3049719999999</v>
      </c>
      <c r="O128" s="44">
        <v>1215.3049719999999</v>
      </c>
      <c r="P128" s="44">
        <v>1215.3049719999999</v>
      </c>
      <c r="Q128" s="44">
        <v>1215.3049719999999</v>
      </c>
      <c r="R128" s="44">
        <v>2529</v>
      </c>
      <c r="S128" s="44">
        <v>3793.5</v>
      </c>
      <c r="T128" s="44">
        <v>3647.6609999999996</v>
      </c>
      <c r="U128" s="44">
        <v>3610.9905000000003</v>
      </c>
      <c r="V128" s="44">
        <v>3465.1515000000004</v>
      </c>
      <c r="W128" s="44">
        <v>1390.95</v>
      </c>
      <c r="X128" s="44">
        <v>3022.1549999999997</v>
      </c>
      <c r="Y128" s="44">
        <v>3022.1549999999997</v>
      </c>
      <c r="Z128" s="44">
        <v>2817.3059999999996</v>
      </c>
    </row>
    <row r="129" spans="1:26" x14ac:dyDescent="0.25">
      <c r="A129" s="59"/>
      <c r="B129" s="60"/>
      <c r="C129" s="61"/>
      <c r="D129" s="62"/>
      <c r="E129" s="63"/>
      <c r="F129" s="63"/>
      <c r="G129" s="63"/>
      <c r="H129" s="63"/>
      <c r="I129" s="63"/>
      <c r="J129" s="63"/>
      <c r="K129" s="63"/>
      <c r="L129" s="63"/>
      <c r="M129" s="63"/>
      <c r="N129" s="63"/>
      <c r="O129" s="63"/>
      <c r="P129" s="63"/>
      <c r="Q129" s="63"/>
      <c r="R129" s="63"/>
      <c r="S129" s="63"/>
      <c r="T129" s="63"/>
      <c r="U129" s="63"/>
      <c r="V129" s="63"/>
      <c r="W129" s="63"/>
      <c r="X129" s="63"/>
      <c r="Y129" s="63"/>
      <c r="Z129" s="63"/>
    </row>
    <row r="130" spans="1:26" x14ac:dyDescent="0.25">
      <c r="A130" s="41" t="s">
        <v>89</v>
      </c>
      <c r="B130" s="64" t="s">
        <v>58</v>
      </c>
      <c r="C130" s="43">
        <v>78815</v>
      </c>
      <c r="D130" s="44">
        <v>4462.2</v>
      </c>
      <c r="E130" s="45"/>
      <c r="F130" s="45"/>
      <c r="G130" s="45">
        <v>1710.51</v>
      </c>
      <c r="H130" s="45">
        <v>834.43140000000005</v>
      </c>
      <c r="I130" s="45">
        <v>818.07</v>
      </c>
      <c r="J130" s="45">
        <v>818.07</v>
      </c>
      <c r="K130" s="45">
        <v>818.07</v>
      </c>
      <c r="L130" s="45">
        <v>1376.4265359999999</v>
      </c>
      <c r="M130" s="45">
        <v>1376.4265359999999</v>
      </c>
      <c r="N130" s="45">
        <v>1376.4265359999999</v>
      </c>
      <c r="O130" s="45">
        <v>1376.4265359999999</v>
      </c>
      <c r="P130" s="45">
        <v>1376.4265359999999</v>
      </c>
      <c r="Q130" s="45">
        <v>1376.4265359999999</v>
      </c>
      <c r="R130" s="45">
        <v>4462.2</v>
      </c>
      <c r="S130" s="45">
        <v>6693.3</v>
      </c>
      <c r="T130" s="45">
        <v>6435.9797999999992</v>
      </c>
      <c r="U130" s="45">
        <v>6371.2779</v>
      </c>
      <c r="V130" s="45">
        <v>6113.9577000000008</v>
      </c>
      <c r="W130" s="45">
        <v>2454.21</v>
      </c>
      <c r="X130" s="45">
        <v>5332.3289999999997</v>
      </c>
      <c r="Y130" s="45">
        <v>5332.3289999999997</v>
      </c>
      <c r="Z130" s="45">
        <v>4970.8908000000001</v>
      </c>
    </row>
    <row r="131" spans="1:26" x14ac:dyDescent="0.25">
      <c r="A131" s="41"/>
      <c r="B131" s="64" t="s">
        <v>63</v>
      </c>
      <c r="C131" s="50" t="s">
        <v>90</v>
      </c>
      <c r="D131" s="44">
        <v>1173.5999999999999</v>
      </c>
      <c r="E131" s="45"/>
      <c r="F131" s="45"/>
      <c r="G131" s="45">
        <v>449.88</v>
      </c>
      <c r="H131" s="45">
        <v>219.4632</v>
      </c>
      <c r="I131" s="45">
        <v>215.16</v>
      </c>
      <c r="J131" s="45">
        <v>215.16</v>
      </c>
      <c r="K131" s="45">
        <v>215.16</v>
      </c>
      <c r="L131" s="45">
        <v>0</v>
      </c>
      <c r="M131" s="45">
        <v>0</v>
      </c>
      <c r="N131" s="45">
        <v>0</v>
      </c>
      <c r="O131" s="45">
        <v>0</v>
      </c>
      <c r="P131" s="45">
        <v>0</v>
      </c>
      <c r="Q131" s="45">
        <v>0</v>
      </c>
      <c r="R131" s="45">
        <v>1173.5999999999999</v>
      </c>
      <c r="S131" s="45">
        <v>1760.4</v>
      </c>
      <c r="T131" s="45">
        <v>1692.7223999999999</v>
      </c>
      <c r="U131" s="45">
        <v>1675.7052000000001</v>
      </c>
      <c r="V131" s="45">
        <v>1608.0276000000001</v>
      </c>
      <c r="W131" s="45">
        <v>645.48</v>
      </c>
      <c r="X131" s="45">
        <v>1402.452</v>
      </c>
      <c r="Y131" s="45">
        <v>1402.452</v>
      </c>
      <c r="Z131" s="45">
        <v>1307.3904</v>
      </c>
    </row>
    <row r="132" spans="1:26" x14ac:dyDescent="0.25">
      <c r="A132" s="41"/>
      <c r="B132" s="64" t="s">
        <v>38</v>
      </c>
      <c r="C132" s="50"/>
      <c r="D132" s="44">
        <v>5635.7999999999993</v>
      </c>
      <c r="E132" s="45">
        <v>1033.23</v>
      </c>
      <c r="F132" s="45">
        <v>8453.7000000000007</v>
      </c>
      <c r="G132" s="44">
        <v>2160.39</v>
      </c>
      <c r="H132" s="44">
        <v>1053.8946000000001</v>
      </c>
      <c r="I132" s="44">
        <v>1033.23</v>
      </c>
      <c r="J132" s="44">
        <v>1033.23</v>
      </c>
      <c r="K132" s="44">
        <v>1033.23</v>
      </c>
      <c r="L132" s="44">
        <v>1376.4265359999999</v>
      </c>
      <c r="M132" s="44">
        <v>1376.4265359999999</v>
      </c>
      <c r="N132" s="44">
        <v>1376.4265359999999</v>
      </c>
      <c r="O132" s="44">
        <v>1376.4265359999999</v>
      </c>
      <c r="P132" s="44">
        <v>1376.4265359999999</v>
      </c>
      <c r="Q132" s="44">
        <v>1376.4265359999999</v>
      </c>
      <c r="R132" s="44">
        <v>5635.7999999999993</v>
      </c>
      <c r="S132" s="44">
        <v>8453.7000000000007</v>
      </c>
      <c r="T132" s="44">
        <v>8128.7021999999988</v>
      </c>
      <c r="U132" s="44">
        <v>8046.9831000000004</v>
      </c>
      <c r="V132" s="44">
        <v>7721.9853000000012</v>
      </c>
      <c r="W132" s="44">
        <v>3099.69</v>
      </c>
      <c r="X132" s="44">
        <v>6734.7809999999999</v>
      </c>
      <c r="Y132" s="44">
        <v>6734.7809999999999</v>
      </c>
      <c r="Z132" s="44">
        <v>6278.2812000000004</v>
      </c>
    </row>
    <row r="133" spans="1:26" x14ac:dyDescent="0.25">
      <c r="A133" s="46"/>
      <c r="B133" s="46"/>
      <c r="C133" s="61"/>
      <c r="D133" s="47"/>
      <c r="E133" s="48"/>
      <c r="F133" s="48"/>
      <c r="G133" s="48"/>
      <c r="H133" s="48"/>
      <c r="I133" s="48"/>
      <c r="J133" s="48"/>
      <c r="K133" s="48"/>
      <c r="L133" s="48"/>
      <c r="M133" s="48"/>
      <c r="N133" s="48"/>
      <c r="O133" s="48"/>
      <c r="P133" s="48"/>
      <c r="Q133" s="48"/>
      <c r="R133" s="48"/>
      <c r="S133" s="48"/>
      <c r="T133" s="48"/>
      <c r="U133" s="48"/>
      <c r="V133" s="48"/>
      <c r="W133" s="48"/>
      <c r="X133" s="48"/>
      <c r="Y133" s="48"/>
      <c r="Z133" s="48"/>
    </row>
    <row r="134" spans="1:26" x14ac:dyDescent="0.25">
      <c r="A134" s="41" t="s">
        <v>89</v>
      </c>
      <c r="B134" s="64" t="s">
        <v>58</v>
      </c>
      <c r="C134" s="43">
        <v>78815</v>
      </c>
      <c r="D134" s="44">
        <v>4462.2</v>
      </c>
      <c r="E134" s="45"/>
      <c r="F134" s="45"/>
      <c r="G134" s="45">
        <v>1710.51</v>
      </c>
      <c r="H134" s="45">
        <v>834.43140000000005</v>
      </c>
      <c r="I134" s="45">
        <v>818.07</v>
      </c>
      <c r="J134" s="45">
        <v>818.07</v>
      </c>
      <c r="K134" s="45">
        <v>818.07</v>
      </c>
      <c r="L134" s="45">
        <v>1376.4265359999999</v>
      </c>
      <c r="M134" s="45">
        <v>1376.4265359999999</v>
      </c>
      <c r="N134" s="45">
        <v>1376.4265359999999</v>
      </c>
      <c r="O134" s="45">
        <v>1376.4265359999999</v>
      </c>
      <c r="P134" s="45">
        <v>1376.4265359999999</v>
      </c>
      <c r="Q134" s="45">
        <v>1376.4265359999999</v>
      </c>
      <c r="R134" s="45">
        <v>4462.2</v>
      </c>
      <c r="S134" s="45">
        <v>6693.3</v>
      </c>
      <c r="T134" s="45">
        <v>6435.9797999999992</v>
      </c>
      <c r="U134" s="45">
        <v>6371.2779</v>
      </c>
      <c r="V134" s="45">
        <v>6113.9577000000008</v>
      </c>
      <c r="W134" s="45">
        <v>2454.21</v>
      </c>
      <c r="X134" s="45">
        <v>5332.3289999999997</v>
      </c>
      <c r="Y134" s="45">
        <v>5332.3289999999997</v>
      </c>
      <c r="Z134" s="45">
        <v>4970.8908000000001</v>
      </c>
    </row>
    <row r="135" spans="1:26" x14ac:dyDescent="0.25">
      <c r="A135" s="41"/>
      <c r="B135" s="64" t="s">
        <v>63</v>
      </c>
      <c r="C135" s="50" t="s">
        <v>90</v>
      </c>
      <c r="D135" s="44">
        <v>1173.5999999999999</v>
      </c>
      <c r="E135" s="45"/>
      <c r="F135" s="45"/>
      <c r="G135" s="45">
        <v>449.88</v>
      </c>
      <c r="H135" s="45">
        <v>219.4632</v>
      </c>
      <c r="I135" s="45">
        <v>215.16</v>
      </c>
      <c r="J135" s="45">
        <v>215.16</v>
      </c>
      <c r="K135" s="45">
        <v>215.16</v>
      </c>
      <c r="L135" s="45">
        <v>0</v>
      </c>
      <c r="M135" s="45">
        <v>0</v>
      </c>
      <c r="N135" s="45">
        <v>0</v>
      </c>
      <c r="O135" s="45">
        <v>0</v>
      </c>
      <c r="P135" s="45">
        <v>0</v>
      </c>
      <c r="Q135" s="45">
        <v>0</v>
      </c>
      <c r="R135" s="45">
        <v>1173.5999999999999</v>
      </c>
      <c r="S135" s="45">
        <v>1760.4</v>
      </c>
      <c r="T135" s="45">
        <v>1692.7223999999999</v>
      </c>
      <c r="U135" s="45">
        <v>1675.7052000000001</v>
      </c>
      <c r="V135" s="45">
        <v>1608.0276000000001</v>
      </c>
      <c r="W135" s="45">
        <v>645.48</v>
      </c>
      <c r="X135" s="45">
        <v>1402.452</v>
      </c>
      <c r="Y135" s="45">
        <v>1402.452</v>
      </c>
      <c r="Z135" s="45">
        <v>1307.3904</v>
      </c>
    </row>
    <row r="136" spans="1:26" x14ac:dyDescent="0.25">
      <c r="A136" s="41"/>
      <c r="B136" s="64" t="s">
        <v>38</v>
      </c>
      <c r="C136" s="50"/>
      <c r="D136" s="44">
        <v>5635.7999999999993</v>
      </c>
      <c r="E136" s="45">
        <v>1033.23</v>
      </c>
      <c r="F136" s="45">
        <v>8453.7000000000007</v>
      </c>
      <c r="G136" s="44">
        <v>2160.39</v>
      </c>
      <c r="H136" s="44">
        <v>1053.8946000000001</v>
      </c>
      <c r="I136" s="44">
        <v>1033.23</v>
      </c>
      <c r="J136" s="44">
        <v>1033.23</v>
      </c>
      <c r="K136" s="44">
        <v>1033.23</v>
      </c>
      <c r="L136" s="44">
        <v>1376.4265359999999</v>
      </c>
      <c r="M136" s="44">
        <v>1376.4265359999999</v>
      </c>
      <c r="N136" s="44">
        <v>1376.4265359999999</v>
      </c>
      <c r="O136" s="44">
        <v>1376.4265359999999</v>
      </c>
      <c r="P136" s="44">
        <v>1376.4265359999999</v>
      </c>
      <c r="Q136" s="44">
        <v>1376.4265359999999</v>
      </c>
      <c r="R136" s="44">
        <v>5635.7999999999993</v>
      </c>
      <c r="S136" s="44">
        <v>8453.7000000000007</v>
      </c>
      <c r="T136" s="44">
        <v>8128.7021999999988</v>
      </c>
      <c r="U136" s="44">
        <v>8046.9831000000004</v>
      </c>
      <c r="V136" s="44">
        <v>7721.9853000000012</v>
      </c>
      <c r="W136" s="44">
        <v>3099.69</v>
      </c>
      <c r="X136" s="44">
        <v>6734.7809999999999</v>
      </c>
      <c r="Y136" s="44">
        <v>6734.7809999999999</v>
      </c>
      <c r="Z136" s="44">
        <v>6278.2812000000004</v>
      </c>
    </row>
    <row r="137" spans="1:26" x14ac:dyDescent="0.25">
      <c r="A137" s="46"/>
      <c r="B137" s="46"/>
      <c r="C137" s="61"/>
      <c r="D137" s="47"/>
      <c r="E137" s="48"/>
      <c r="F137" s="48"/>
      <c r="G137" s="48"/>
      <c r="H137" s="48"/>
      <c r="I137" s="48"/>
      <c r="J137" s="48"/>
      <c r="K137" s="48"/>
      <c r="L137" s="48"/>
      <c r="M137" s="48"/>
      <c r="N137" s="48"/>
      <c r="O137" s="48"/>
      <c r="P137" s="48"/>
      <c r="Q137" s="48"/>
      <c r="R137" s="48"/>
      <c r="S137" s="48"/>
      <c r="T137" s="48"/>
      <c r="U137" s="48"/>
      <c r="V137" s="48"/>
      <c r="W137" s="48"/>
      <c r="X137" s="48"/>
      <c r="Y137" s="48"/>
      <c r="Z137" s="48"/>
    </row>
    <row r="138" spans="1:26" x14ac:dyDescent="0.25">
      <c r="A138" s="65" t="s">
        <v>91</v>
      </c>
      <c r="B138" s="66" t="s">
        <v>34</v>
      </c>
      <c r="C138" s="67">
        <v>77080</v>
      </c>
      <c r="D138" s="44">
        <v>589.19999999999993</v>
      </c>
      <c r="E138" s="45">
        <v>101.24961399999999</v>
      </c>
      <c r="F138" s="45">
        <v>883.80000000000007</v>
      </c>
      <c r="G138" s="45">
        <v>225.86</v>
      </c>
      <c r="H138" s="45">
        <v>110.18039999999999</v>
      </c>
      <c r="I138" s="45">
        <v>108.02</v>
      </c>
      <c r="J138" s="45">
        <v>108.02</v>
      </c>
      <c r="K138" s="45">
        <v>108.02</v>
      </c>
      <c r="L138" s="45">
        <v>101.24961399999999</v>
      </c>
      <c r="M138" s="45">
        <v>101.24961399999999</v>
      </c>
      <c r="N138" s="45">
        <v>101.24961399999999</v>
      </c>
      <c r="O138" s="45">
        <v>101.24961399999999</v>
      </c>
      <c r="P138" s="45">
        <v>101.24961399999999</v>
      </c>
      <c r="Q138" s="45">
        <v>101.24961399999999</v>
      </c>
      <c r="R138" s="45">
        <v>589.19999999999993</v>
      </c>
      <c r="S138" s="45">
        <v>883.80000000000007</v>
      </c>
      <c r="T138" s="45">
        <v>849.82279999999992</v>
      </c>
      <c r="U138" s="45">
        <v>841.27940000000001</v>
      </c>
      <c r="V138" s="45">
        <v>807.30220000000008</v>
      </c>
      <c r="W138" s="45">
        <v>324.06</v>
      </c>
      <c r="X138" s="45">
        <v>704.09399999999994</v>
      </c>
      <c r="Y138" s="45">
        <v>704.09399999999994</v>
      </c>
      <c r="Z138" s="45">
        <v>656.36879999999996</v>
      </c>
    </row>
    <row r="139" spans="1:26" x14ac:dyDescent="0.25">
      <c r="A139" s="69"/>
      <c r="B139" s="69"/>
      <c r="C139" s="69"/>
      <c r="D139" s="70"/>
      <c r="E139" s="71"/>
      <c r="F139" s="71"/>
      <c r="G139" s="71"/>
      <c r="H139" s="71"/>
      <c r="I139" s="71"/>
      <c r="J139" s="71"/>
      <c r="K139" s="71"/>
      <c r="L139" s="71"/>
      <c r="M139" s="71"/>
      <c r="N139" s="71"/>
      <c r="O139" s="71"/>
      <c r="P139" s="71"/>
      <c r="Q139" s="71"/>
      <c r="R139" s="71"/>
      <c r="S139" s="71"/>
      <c r="T139" s="71"/>
      <c r="U139" s="71"/>
      <c r="V139" s="71"/>
      <c r="W139" s="71"/>
      <c r="X139" s="71"/>
      <c r="Y139" s="71"/>
      <c r="Z139" s="71"/>
    </row>
    <row r="140" spans="1:26" x14ac:dyDescent="0.25">
      <c r="A140" s="65" t="s">
        <v>92</v>
      </c>
      <c r="B140" s="66" t="s">
        <v>34</v>
      </c>
      <c r="C140" s="67">
        <v>74018</v>
      </c>
      <c r="D140" s="44">
        <v>287.39999999999998</v>
      </c>
      <c r="E140" s="45">
        <v>52.69</v>
      </c>
      <c r="F140" s="45">
        <v>431.1</v>
      </c>
      <c r="G140" s="45">
        <v>110.17</v>
      </c>
      <c r="H140" s="45">
        <v>53.7438</v>
      </c>
      <c r="I140" s="45">
        <v>52.69</v>
      </c>
      <c r="J140" s="45">
        <v>52.69</v>
      </c>
      <c r="K140" s="45">
        <v>52.69</v>
      </c>
      <c r="L140" s="45">
        <v>75.224665999999999</v>
      </c>
      <c r="M140" s="45">
        <v>75.224665999999999</v>
      </c>
      <c r="N140" s="45">
        <v>75.224665999999999</v>
      </c>
      <c r="O140" s="45">
        <v>75.224665999999999</v>
      </c>
      <c r="P140" s="45">
        <v>75.224665999999999</v>
      </c>
      <c r="Q140" s="45">
        <v>75.224665999999999</v>
      </c>
      <c r="R140" s="45">
        <v>287.39999999999998</v>
      </c>
      <c r="S140" s="45">
        <v>431.1</v>
      </c>
      <c r="T140" s="45">
        <v>414.52659999999997</v>
      </c>
      <c r="U140" s="45">
        <v>410.35930000000002</v>
      </c>
      <c r="V140" s="45">
        <v>393.78590000000003</v>
      </c>
      <c r="W140" s="45">
        <v>158.07000000000002</v>
      </c>
      <c r="X140" s="45">
        <v>343.44299999999998</v>
      </c>
      <c r="Y140" s="45">
        <v>343.44299999999998</v>
      </c>
      <c r="Z140" s="45">
        <v>320.16359999999997</v>
      </c>
    </row>
    <row r="141" spans="1:26" x14ac:dyDescent="0.25">
      <c r="A141" s="69"/>
      <c r="B141" s="69"/>
      <c r="C141" s="69"/>
      <c r="D141" s="70"/>
      <c r="E141" s="71"/>
      <c r="F141" s="71"/>
      <c r="G141" s="71"/>
      <c r="H141" s="71"/>
      <c r="I141" s="71"/>
      <c r="J141" s="71"/>
      <c r="K141" s="71"/>
      <c r="L141" s="71"/>
      <c r="M141" s="71"/>
      <c r="N141" s="71"/>
      <c r="O141" s="71"/>
      <c r="P141" s="71"/>
      <c r="Q141" s="71"/>
      <c r="R141" s="71"/>
      <c r="S141" s="71"/>
      <c r="T141" s="71"/>
      <c r="U141" s="71"/>
      <c r="V141" s="71"/>
      <c r="W141" s="71"/>
      <c r="X141" s="71"/>
      <c r="Y141" s="71"/>
      <c r="Z141" s="71"/>
    </row>
    <row r="142" spans="1:26" x14ac:dyDescent="0.25">
      <c r="A142" s="65" t="s">
        <v>93</v>
      </c>
      <c r="B142" s="66" t="s">
        <v>34</v>
      </c>
      <c r="C142" s="67">
        <v>74022</v>
      </c>
      <c r="D142" s="44">
        <v>639.6</v>
      </c>
      <c r="E142" s="45">
        <v>101.24961399999999</v>
      </c>
      <c r="F142" s="45">
        <v>959.4</v>
      </c>
      <c r="G142" s="45">
        <v>245.18</v>
      </c>
      <c r="H142" s="45">
        <v>119.60520000000001</v>
      </c>
      <c r="I142" s="45">
        <v>117.26</v>
      </c>
      <c r="J142" s="45">
        <v>117.26</v>
      </c>
      <c r="K142" s="45">
        <v>117.26</v>
      </c>
      <c r="L142" s="45">
        <v>101.24961399999999</v>
      </c>
      <c r="M142" s="45">
        <v>101.24961399999999</v>
      </c>
      <c r="N142" s="45">
        <v>101.24961399999999</v>
      </c>
      <c r="O142" s="45">
        <v>101.24961399999999</v>
      </c>
      <c r="P142" s="45">
        <v>101.24961399999999</v>
      </c>
      <c r="Q142" s="45">
        <v>101.24961399999999</v>
      </c>
      <c r="R142" s="45">
        <v>639.6</v>
      </c>
      <c r="S142" s="45">
        <v>959.4</v>
      </c>
      <c r="T142" s="45">
        <v>922.51639999999998</v>
      </c>
      <c r="U142" s="45">
        <v>913.24220000000003</v>
      </c>
      <c r="V142" s="45">
        <v>876.35860000000002</v>
      </c>
      <c r="W142" s="45">
        <v>351.78000000000003</v>
      </c>
      <c r="X142" s="45">
        <v>764.322</v>
      </c>
      <c r="Y142" s="45">
        <v>764.322</v>
      </c>
      <c r="Z142" s="45">
        <v>712.51440000000002</v>
      </c>
    </row>
    <row r="143" spans="1:26" x14ac:dyDescent="0.25">
      <c r="A143" s="69"/>
      <c r="B143" s="69"/>
      <c r="C143" s="69"/>
      <c r="D143" s="70"/>
      <c r="E143" s="71"/>
      <c r="F143" s="71"/>
      <c r="G143" s="71"/>
      <c r="H143" s="71"/>
      <c r="I143" s="71"/>
      <c r="J143" s="71"/>
      <c r="K143" s="71"/>
      <c r="L143" s="71"/>
      <c r="M143" s="71"/>
      <c r="N143" s="71"/>
      <c r="O143" s="71"/>
      <c r="P143" s="71"/>
      <c r="Q143" s="71"/>
      <c r="R143" s="71"/>
      <c r="S143" s="71"/>
      <c r="T143" s="71"/>
      <c r="U143" s="71"/>
      <c r="V143" s="71"/>
      <c r="W143" s="71"/>
      <c r="X143" s="71"/>
      <c r="Y143" s="71"/>
      <c r="Z143" s="71"/>
    </row>
    <row r="144" spans="1:26" x14ac:dyDescent="0.25">
      <c r="A144" s="65" t="s">
        <v>94</v>
      </c>
      <c r="B144" s="66" t="s">
        <v>34</v>
      </c>
      <c r="C144" s="67">
        <v>73610</v>
      </c>
      <c r="D144" s="44">
        <v>313.8</v>
      </c>
      <c r="E144" s="45">
        <v>57.53</v>
      </c>
      <c r="F144" s="45">
        <v>470.7</v>
      </c>
      <c r="G144" s="45">
        <v>120.29</v>
      </c>
      <c r="H144" s="45">
        <v>58.680600000000005</v>
      </c>
      <c r="I144" s="45">
        <v>57.53</v>
      </c>
      <c r="J144" s="45">
        <v>57.53</v>
      </c>
      <c r="K144" s="45">
        <v>57.53</v>
      </c>
      <c r="L144" s="45">
        <v>75.224665999999999</v>
      </c>
      <c r="M144" s="45">
        <v>75.224665999999999</v>
      </c>
      <c r="N144" s="45">
        <v>75.224665999999999</v>
      </c>
      <c r="O144" s="45">
        <v>75.224665999999999</v>
      </c>
      <c r="P144" s="45">
        <v>75.224665999999999</v>
      </c>
      <c r="Q144" s="45">
        <v>75.224665999999999</v>
      </c>
      <c r="R144" s="45">
        <v>313.8</v>
      </c>
      <c r="S144" s="45">
        <v>470.7</v>
      </c>
      <c r="T144" s="45">
        <v>452.60419999999999</v>
      </c>
      <c r="U144" s="45">
        <v>448.05410000000001</v>
      </c>
      <c r="V144" s="45">
        <v>429.95830000000001</v>
      </c>
      <c r="W144" s="45">
        <v>172.59</v>
      </c>
      <c r="X144" s="45">
        <v>374.99099999999999</v>
      </c>
      <c r="Y144" s="45">
        <v>374.99099999999999</v>
      </c>
      <c r="Z144" s="45">
        <v>349.57319999999999</v>
      </c>
    </row>
    <row r="145" spans="1:26" x14ac:dyDescent="0.25">
      <c r="A145" s="69"/>
      <c r="B145" s="69"/>
      <c r="C145" s="69"/>
      <c r="D145" s="70"/>
      <c r="E145" s="71"/>
      <c r="F145" s="71"/>
      <c r="G145" s="71"/>
      <c r="H145" s="71"/>
      <c r="I145" s="71"/>
      <c r="J145" s="71"/>
      <c r="K145" s="71"/>
      <c r="L145" s="71"/>
      <c r="M145" s="71"/>
      <c r="N145" s="71"/>
      <c r="O145" s="71"/>
      <c r="P145" s="71"/>
      <c r="Q145" s="71"/>
      <c r="R145" s="71"/>
      <c r="S145" s="71"/>
      <c r="T145" s="71"/>
      <c r="U145" s="71"/>
      <c r="V145" s="71"/>
      <c r="W145" s="71"/>
      <c r="X145" s="71"/>
      <c r="Y145" s="71"/>
      <c r="Z145" s="71"/>
    </row>
    <row r="146" spans="1:26" x14ac:dyDescent="0.25">
      <c r="A146" s="65" t="s">
        <v>95</v>
      </c>
      <c r="B146" s="66" t="s">
        <v>34</v>
      </c>
      <c r="C146" s="67">
        <v>73610</v>
      </c>
      <c r="D146" s="44">
        <v>313.8</v>
      </c>
      <c r="E146" s="45">
        <v>57.53</v>
      </c>
      <c r="F146" s="45">
        <v>470.7</v>
      </c>
      <c r="G146" s="45">
        <v>120.29</v>
      </c>
      <c r="H146" s="45">
        <v>58.680600000000005</v>
      </c>
      <c r="I146" s="45">
        <v>57.53</v>
      </c>
      <c r="J146" s="45">
        <v>57.53</v>
      </c>
      <c r="K146" s="45">
        <v>57.53</v>
      </c>
      <c r="L146" s="45">
        <v>75.224665999999999</v>
      </c>
      <c r="M146" s="45">
        <v>75.224665999999999</v>
      </c>
      <c r="N146" s="45">
        <v>75.224665999999999</v>
      </c>
      <c r="O146" s="45">
        <v>75.224665999999999</v>
      </c>
      <c r="P146" s="45">
        <v>75.224665999999999</v>
      </c>
      <c r="Q146" s="45">
        <v>75.224665999999999</v>
      </c>
      <c r="R146" s="45">
        <v>313.8</v>
      </c>
      <c r="S146" s="45">
        <v>470.7</v>
      </c>
      <c r="T146" s="45">
        <v>452.60419999999999</v>
      </c>
      <c r="U146" s="45">
        <v>448.05410000000001</v>
      </c>
      <c r="V146" s="45">
        <v>429.95830000000001</v>
      </c>
      <c r="W146" s="45">
        <v>172.59</v>
      </c>
      <c r="X146" s="45">
        <v>374.99099999999999</v>
      </c>
      <c r="Y146" s="45">
        <v>374.99099999999999</v>
      </c>
      <c r="Z146" s="45">
        <v>349.57319999999999</v>
      </c>
    </row>
    <row r="147" spans="1:26" x14ac:dyDescent="0.25">
      <c r="A147" s="69"/>
      <c r="B147" s="69"/>
      <c r="C147" s="69"/>
      <c r="D147" s="70"/>
      <c r="E147" s="71"/>
      <c r="F147" s="71"/>
      <c r="G147" s="71"/>
      <c r="H147" s="71"/>
      <c r="I147" s="71"/>
      <c r="J147" s="71"/>
      <c r="K147" s="71"/>
      <c r="L147" s="71"/>
      <c r="M147" s="71"/>
      <c r="N147" s="71"/>
      <c r="O147" s="71"/>
      <c r="P147" s="71"/>
      <c r="Q147" s="71"/>
      <c r="R147" s="71"/>
      <c r="S147" s="71"/>
      <c r="T147" s="71"/>
      <c r="U147" s="71"/>
      <c r="V147" s="71"/>
      <c r="W147" s="71"/>
      <c r="X147" s="71"/>
      <c r="Y147" s="71"/>
      <c r="Z147" s="71"/>
    </row>
    <row r="148" spans="1:26" x14ac:dyDescent="0.25">
      <c r="A148" s="65" t="s">
        <v>96</v>
      </c>
      <c r="B148" s="66" t="s">
        <v>34</v>
      </c>
      <c r="C148" s="67">
        <v>71045</v>
      </c>
      <c r="D148" s="44">
        <v>216</v>
      </c>
      <c r="E148" s="45">
        <v>39.6</v>
      </c>
      <c r="F148" s="45">
        <v>324</v>
      </c>
      <c r="G148" s="45">
        <v>82.8</v>
      </c>
      <c r="H148" s="45">
        <v>40.392000000000003</v>
      </c>
      <c r="I148" s="45">
        <v>39.6</v>
      </c>
      <c r="J148" s="45">
        <v>39.6</v>
      </c>
      <c r="K148" s="45">
        <v>39.6</v>
      </c>
      <c r="L148" s="45">
        <v>75.224665999999999</v>
      </c>
      <c r="M148" s="45">
        <v>75.224665999999999</v>
      </c>
      <c r="N148" s="45">
        <v>75.224665999999999</v>
      </c>
      <c r="O148" s="45">
        <v>75.224665999999999</v>
      </c>
      <c r="P148" s="45">
        <v>75.224665999999999</v>
      </c>
      <c r="Q148" s="45">
        <v>75.224665999999999</v>
      </c>
      <c r="R148" s="45">
        <v>216</v>
      </c>
      <c r="S148" s="45">
        <v>324</v>
      </c>
      <c r="T148" s="45">
        <v>311.54399999999998</v>
      </c>
      <c r="U148" s="45">
        <v>308.41200000000003</v>
      </c>
      <c r="V148" s="45">
        <v>295.95600000000002</v>
      </c>
      <c r="W148" s="45">
        <v>118.80000000000001</v>
      </c>
      <c r="X148" s="45">
        <v>258.12</v>
      </c>
      <c r="Y148" s="45">
        <v>258.12</v>
      </c>
      <c r="Z148" s="45">
        <v>240.624</v>
      </c>
    </row>
    <row r="149" spans="1:26" x14ac:dyDescent="0.25">
      <c r="A149" s="69"/>
      <c r="B149" s="69"/>
      <c r="C149" s="69"/>
      <c r="D149" s="70"/>
      <c r="E149" s="71"/>
      <c r="F149" s="71"/>
      <c r="G149" s="71"/>
      <c r="H149" s="71"/>
      <c r="I149" s="71"/>
      <c r="J149" s="71"/>
      <c r="K149" s="71"/>
      <c r="L149" s="71"/>
      <c r="M149" s="71"/>
      <c r="N149" s="71"/>
      <c r="O149" s="71"/>
      <c r="P149" s="71"/>
      <c r="Q149" s="71"/>
      <c r="R149" s="71"/>
      <c r="S149" s="71"/>
      <c r="T149" s="71"/>
      <c r="U149" s="71"/>
      <c r="V149" s="71"/>
      <c r="W149" s="71"/>
      <c r="X149" s="71"/>
      <c r="Y149" s="71"/>
      <c r="Z149" s="71"/>
    </row>
    <row r="150" spans="1:26" x14ac:dyDescent="0.25">
      <c r="A150" s="65" t="s">
        <v>97</v>
      </c>
      <c r="B150" s="66" t="s">
        <v>34</v>
      </c>
      <c r="C150" s="67">
        <v>71046</v>
      </c>
      <c r="D150" s="44">
        <v>255</v>
      </c>
      <c r="E150" s="45">
        <v>46.75</v>
      </c>
      <c r="F150" s="45">
        <v>382.5</v>
      </c>
      <c r="G150" s="45">
        <v>97.75</v>
      </c>
      <c r="H150" s="45">
        <v>47.685000000000002</v>
      </c>
      <c r="I150" s="45">
        <v>46.75</v>
      </c>
      <c r="J150" s="45">
        <v>46.75</v>
      </c>
      <c r="K150" s="45">
        <v>46.75</v>
      </c>
      <c r="L150" s="45">
        <v>75.224665999999999</v>
      </c>
      <c r="M150" s="45">
        <v>75.224665999999999</v>
      </c>
      <c r="N150" s="45">
        <v>75.224665999999999</v>
      </c>
      <c r="O150" s="45">
        <v>75.224665999999999</v>
      </c>
      <c r="P150" s="45">
        <v>75.224665999999999</v>
      </c>
      <c r="Q150" s="45">
        <v>75.224665999999999</v>
      </c>
      <c r="R150" s="45">
        <v>255</v>
      </c>
      <c r="S150" s="45">
        <v>382.5</v>
      </c>
      <c r="T150" s="45">
        <v>367.79499999999996</v>
      </c>
      <c r="U150" s="45">
        <v>364.09750000000003</v>
      </c>
      <c r="V150" s="45">
        <v>349.39250000000004</v>
      </c>
      <c r="W150" s="45">
        <v>140.25</v>
      </c>
      <c r="X150" s="45">
        <v>304.72499999999997</v>
      </c>
      <c r="Y150" s="45">
        <v>304.72499999999997</v>
      </c>
      <c r="Z150" s="45">
        <v>284.07</v>
      </c>
    </row>
    <row r="151" spans="1:26" x14ac:dyDescent="0.25">
      <c r="A151" s="69"/>
      <c r="B151" s="69"/>
      <c r="C151" s="69"/>
      <c r="D151" s="70"/>
      <c r="E151" s="71"/>
      <c r="F151" s="71"/>
      <c r="G151" s="71"/>
      <c r="H151" s="71"/>
      <c r="I151" s="71"/>
      <c r="J151" s="71"/>
      <c r="K151" s="71"/>
      <c r="L151" s="71"/>
      <c r="M151" s="71"/>
      <c r="N151" s="71"/>
      <c r="O151" s="71"/>
      <c r="P151" s="71"/>
      <c r="Q151" s="71"/>
      <c r="R151" s="71"/>
      <c r="S151" s="71"/>
      <c r="T151" s="71"/>
      <c r="U151" s="71"/>
      <c r="V151" s="71"/>
      <c r="W151" s="71"/>
      <c r="X151" s="71"/>
      <c r="Y151" s="71"/>
      <c r="Z151" s="71"/>
    </row>
    <row r="152" spans="1:26" x14ac:dyDescent="0.25">
      <c r="A152" s="65" t="s">
        <v>98</v>
      </c>
      <c r="B152" s="66" t="s">
        <v>34</v>
      </c>
      <c r="C152" s="67">
        <v>73070</v>
      </c>
      <c r="D152" s="44">
        <v>186</v>
      </c>
      <c r="E152" s="45">
        <v>34.1</v>
      </c>
      <c r="F152" s="45">
        <v>279</v>
      </c>
      <c r="G152" s="45">
        <v>71.3</v>
      </c>
      <c r="H152" s="45">
        <v>34.782000000000004</v>
      </c>
      <c r="I152" s="45">
        <v>34.1</v>
      </c>
      <c r="J152" s="45">
        <v>34.1</v>
      </c>
      <c r="K152" s="45">
        <v>34.1</v>
      </c>
      <c r="L152" s="45">
        <v>75.224665999999999</v>
      </c>
      <c r="M152" s="45">
        <v>75.224665999999999</v>
      </c>
      <c r="N152" s="45">
        <v>75.224665999999999</v>
      </c>
      <c r="O152" s="45">
        <v>75.224665999999999</v>
      </c>
      <c r="P152" s="45">
        <v>75.224665999999999</v>
      </c>
      <c r="Q152" s="45">
        <v>75.224665999999999</v>
      </c>
      <c r="R152" s="45">
        <v>186</v>
      </c>
      <c r="S152" s="45">
        <v>279</v>
      </c>
      <c r="T152" s="45">
        <v>268.274</v>
      </c>
      <c r="U152" s="45">
        <v>265.577</v>
      </c>
      <c r="V152" s="45">
        <v>254.85100000000003</v>
      </c>
      <c r="W152" s="45">
        <v>102.30000000000001</v>
      </c>
      <c r="X152" s="45">
        <v>222.26999999999998</v>
      </c>
      <c r="Y152" s="45">
        <v>222.26999999999998</v>
      </c>
      <c r="Z152" s="45">
        <v>207.20400000000001</v>
      </c>
    </row>
    <row r="153" spans="1:26" x14ac:dyDescent="0.25">
      <c r="A153" s="69"/>
      <c r="B153" s="69"/>
      <c r="C153" s="69"/>
      <c r="D153" s="70"/>
      <c r="E153" s="71"/>
      <c r="F153" s="71"/>
      <c r="G153" s="71"/>
      <c r="H153" s="71"/>
      <c r="I153" s="71"/>
      <c r="J153" s="71"/>
      <c r="K153" s="71"/>
      <c r="L153" s="71"/>
      <c r="M153" s="71"/>
      <c r="N153" s="71"/>
      <c r="O153" s="71"/>
      <c r="P153" s="71"/>
      <c r="Q153" s="71"/>
      <c r="R153" s="71"/>
      <c r="S153" s="71"/>
      <c r="T153" s="71"/>
      <c r="U153" s="71"/>
      <c r="V153" s="71"/>
      <c r="W153" s="71"/>
      <c r="X153" s="71"/>
      <c r="Y153" s="71"/>
      <c r="Z153" s="71"/>
    </row>
    <row r="154" spans="1:26" x14ac:dyDescent="0.25">
      <c r="A154" s="65" t="s">
        <v>99</v>
      </c>
      <c r="B154" s="66" t="s">
        <v>34</v>
      </c>
      <c r="C154" s="67">
        <v>73080</v>
      </c>
      <c r="D154" s="44">
        <v>330</v>
      </c>
      <c r="E154" s="45">
        <v>60.5</v>
      </c>
      <c r="F154" s="45">
        <v>495</v>
      </c>
      <c r="G154" s="45">
        <v>126.5</v>
      </c>
      <c r="H154" s="45">
        <v>61.71</v>
      </c>
      <c r="I154" s="45">
        <v>60.5</v>
      </c>
      <c r="J154" s="45">
        <v>60.5</v>
      </c>
      <c r="K154" s="45">
        <v>60.5</v>
      </c>
      <c r="L154" s="45">
        <v>75.224665999999999</v>
      </c>
      <c r="M154" s="45">
        <v>75.224665999999999</v>
      </c>
      <c r="N154" s="45">
        <v>75.224665999999999</v>
      </c>
      <c r="O154" s="45">
        <v>75.224665999999999</v>
      </c>
      <c r="P154" s="45">
        <v>75.224665999999999</v>
      </c>
      <c r="Q154" s="45">
        <v>75.224665999999999</v>
      </c>
      <c r="R154" s="45">
        <v>330</v>
      </c>
      <c r="S154" s="45">
        <v>495</v>
      </c>
      <c r="T154" s="45">
        <v>475.96999999999997</v>
      </c>
      <c r="U154" s="45">
        <v>471.185</v>
      </c>
      <c r="V154" s="45">
        <v>452.15500000000003</v>
      </c>
      <c r="W154" s="45">
        <v>181.5</v>
      </c>
      <c r="X154" s="45">
        <v>394.34999999999997</v>
      </c>
      <c r="Y154" s="45">
        <v>394.34999999999997</v>
      </c>
      <c r="Z154" s="45">
        <v>367.62</v>
      </c>
    </row>
    <row r="155" spans="1:26" x14ac:dyDescent="0.25">
      <c r="A155" s="69"/>
      <c r="B155" s="69"/>
      <c r="C155" s="69"/>
      <c r="D155" s="70"/>
      <c r="E155" s="71"/>
      <c r="F155" s="71"/>
      <c r="G155" s="71"/>
      <c r="H155" s="71"/>
      <c r="I155" s="71"/>
      <c r="J155" s="71"/>
      <c r="K155" s="71"/>
      <c r="L155" s="71"/>
      <c r="M155" s="71"/>
      <c r="N155" s="71"/>
      <c r="O155" s="71"/>
      <c r="P155" s="71"/>
      <c r="Q155" s="71"/>
      <c r="R155" s="71"/>
      <c r="S155" s="71"/>
      <c r="T155" s="71"/>
      <c r="U155" s="71"/>
      <c r="V155" s="71"/>
      <c r="W155" s="71"/>
      <c r="X155" s="71"/>
      <c r="Y155" s="71"/>
      <c r="Z155" s="71"/>
    </row>
    <row r="156" spans="1:26" x14ac:dyDescent="0.25">
      <c r="A156" s="65" t="s">
        <v>100</v>
      </c>
      <c r="B156" s="66" t="s">
        <v>34</v>
      </c>
      <c r="C156" s="67">
        <v>73140</v>
      </c>
      <c r="D156" s="44">
        <v>232.2</v>
      </c>
      <c r="E156" s="45">
        <v>42.57</v>
      </c>
      <c r="F156" s="45">
        <v>348.3</v>
      </c>
      <c r="G156" s="45">
        <v>89.01</v>
      </c>
      <c r="H156" s="45">
        <v>43.421399999999998</v>
      </c>
      <c r="I156" s="45">
        <v>42.57</v>
      </c>
      <c r="J156" s="45">
        <v>42.57</v>
      </c>
      <c r="K156" s="45">
        <v>42.57</v>
      </c>
      <c r="L156" s="45">
        <v>75.224665999999999</v>
      </c>
      <c r="M156" s="45">
        <v>75.224665999999999</v>
      </c>
      <c r="N156" s="45">
        <v>75.224665999999999</v>
      </c>
      <c r="O156" s="45">
        <v>75.224665999999999</v>
      </c>
      <c r="P156" s="45">
        <v>75.224665999999999</v>
      </c>
      <c r="Q156" s="45">
        <v>75.224665999999999</v>
      </c>
      <c r="R156" s="45">
        <v>232.2</v>
      </c>
      <c r="S156" s="45">
        <v>348.3</v>
      </c>
      <c r="T156" s="45">
        <v>334.90979999999996</v>
      </c>
      <c r="U156" s="45">
        <v>331.54290000000003</v>
      </c>
      <c r="V156" s="45">
        <v>318.15270000000004</v>
      </c>
      <c r="W156" s="45">
        <v>127.71000000000001</v>
      </c>
      <c r="X156" s="45">
        <v>277.47899999999998</v>
      </c>
      <c r="Y156" s="45">
        <v>277.47899999999998</v>
      </c>
      <c r="Z156" s="45">
        <v>258.67079999999999</v>
      </c>
    </row>
    <row r="157" spans="1:26" x14ac:dyDescent="0.25">
      <c r="A157" s="69"/>
      <c r="B157" s="69"/>
      <c r="C157" s="69"/>
      <c r="D157" s="70"/>
      <c r="E157" s="71"/>
      <c r="F157" s="71"/>
      <c r="G157" s="71"/>
      <c r="H157" s="71"/>
      <c r="I157" s="71"/>
      <c r="J157" s="71"/>
      <c r="K157" s="71"/>
      <c r="L157" s="71"/>
      <c r="M157" s="71"/>
      <c r="N157" s="71"/>
      <c r="O157" s="71"/>
      <c r="P157" s="71"/>
      <c r="Q157" s="71"/>
      <c r="R157" s="71"/>
      <c r="S157" s="71"/>
      <c r="T157" s="71"/>
      <c r="U157" s="71"/>
      <c r="V157" s="71"/>
      <c r="W157" s="71"/>
      <c r="X157" s="71"/>
      <c r="Y157" s="71"/>
      <c r="Z157" s="71"/>
    </row>
    <row r="158" spans="1:26" x14ac:dyDescent="0.25">
      <c r="A158" s="65" t="s">
        <v>101</v>
      </c>
      <c r="B158" s="66" t="s">
        <v>34</v>
      </c>
      <c r="C158" s="67">
        <v>73620</v>
      </c>
      <c r="D158" s="44">
        <v>261</v>
      </c>
      <c r="E158" s="45">
        <v>47.85</v>
      </c>
      <c r="F158" s="45">
        <v>391.5</v>
      </c>
      <c r="G158" s="45">
        <v>100.05000000000001</v>
      </c>
      <c r="H158" s="45">
        <v>48.807000000000002</v>
      </c>
      <c r="I158" s="45">
        <v>47.85</v>
      </c>
      <c r="J158" s="45">
        <v>47.85</v>
      </c>
      <c r="K158" s="45">
        <v>47.85</v>
      </c>
      <c r="L158" s="45">
        <v>75.224665999999999</v>
      </c>
      <c r="M158" s="45">
        <v>75.224665999999999</v>
      </c>
      <c r="N158" s="45">
        <v>75.224665999999999</v>
      </c>
      <c r="O158" s="45">
        <v>75.224665999999999</v>
      </c>
      <c r="P158" s="45">
        <v>75.224665999999999</v>
      </c>
      <c r="Q158" s="45">
        <v>75.224665999999999</v>
      </c>
      <c r="R158" s="45">
        <v>261</v>
      </c>
      <c r="S158" s="45">
        <v>391.5</v>
      </c>
      <c r="T158" s="45">
        <v>376.44899999999996</v>
      </c>
      <c r="U158" s="45">
        <v>372.66450000000003</v>
      </c>
      <c r="V158" s="45">
        <v>357.61350000000004</v>
      </c>
      <c r="W158" s="45">
        <v>143.55000000000001</v>
      </c>
      <c r="X158" s="45">
        <v>311.89499999999998</v>
      </c>
      <c r="Y158" s="45">
        <v>311.89499999999998</v>
      </c>
      <c r="Z158" s="45">
        <v>290.75400000000002</v>
      </c>
    </row>
    <row r="159" spans="1:26" x14ac:dyDescent="0.25">
      <c r="A159" s="69"/>
      <c r="B159" s="69"/>
      <c r="C159" s="69"/>
      <c r="D159" s="70"/>
      <c r="E159" s="71"/>
      <c r="F159" s="71"/>
      <c r="G159" s="71"/>
      <c r="H159" s="71"/>
      <c r="I159" s="71"/>
      <c r="J159" s="71"/>
      <c r="K159" s="71"/>
      <c r="L159" s="71"/>
      <c r="M159" s="71"/>
      <c r="N159" s="71"/>
      <c r="O159" s="71"/>
      <c r="P159" s="71"/>
      <c r="Q159" s="71"/>
      <c r="R159" s="71"/>
      <c r="S159" s="71"/>
      <c r="T159" s="71"/>
      <c r="U159" s="71"/>
      <c r="V159" s="71"/>
      <c r="W159" s="71"/>
      <c r="X159" s="71"/>
      <c r="Y159" s="71"/>
      <c r="Z159" s="71"/>
    </row>
    <row r="160" spans="1:26" x14ac:dyDescent="0.25">
      <c r="A160" s="65" t="s">
        <v>102</v>
      </c>
      <c r="B160" s="66" t="s">
        <v>34</v>
      </c>
      <c r="C160" s="67">
        <v>73620</v>
      </c>
      <c r="D160" s="44">
        <v>261</v>
      </c>
      <c r="E160" s="45">
        <v>47.85</v>
      </c>
      <c r="F160" s="45">
        <v>391.5</v>
      </c>
      <c r="G160" s="45">
        <v>100.05000000000001</v>
      </c>
      <c r="H160" s="45">
        <v>48.807000000000002</v>
      </c>
      <c r="I160" s="45">
        <v>47.85</v>
      </c>
      <c r="J160" s="45">
        <v>47.85</v>
      </c>
      <c r="K160" s="45">
        <v>47.85</v>
      </c>
      <c r="L160" s="45">
        <v>75.224665999999999</v>
      </c>
      <c r="M160" s="45">
        <v>75.224665999999999</v>
      </c>
      <c r="N160" s="45">
        <v>75.224665999999999</v>
      </c>
      <c r="O160" s="45">
        <v>75.224665999999999</v>
      </c>
      <c r="P160" s="45">
        <v>75.224665999999999</v>
      </c>
      <c r="Q160" s="45">
        <v>75.224665999999999</v>
      </c>
      <c r="R160" s="45">
        <v>261</v>
      </c>
      <c r="S160" s="45">
        <v>391.5</v>
      </c>
      <c r="T160" s="45">
        <v>376.44899999999996</v>
      </c>
      <c r="U160" s="45">
        <v>372.66450000000003</v>
      </c>
      <c r="V160" s="45">
        <v>357.61350000000004</v>
      </c>
      <c r="W160" s="45">
        <v>143.55000000000001</v>
      </c>
      <c r="X160" s="45">
        <v>311.89499999999998</v>
      </c>
      <c r="Y160" s="45">
        <v>311.89499999999998</v>
      </c>
      <c r="Z160" s="45">
        <v>290.75400000000002</v>
      </c>
    </row>
    <row r="161" spans="1:26" x14ac:dyDescent="0.25">
      <c r="A161" s="69"/>
      <c r="B161" s="69"/>
      <c r="C161" s="69"/>
      <c r="D161" s="70"/>
      <c r="E161" s="71"/>
      <c r="F161" s="71"/>
      <c r="G161" s="71"/>
      <c r="H161" s="71"/>
      <c r="I161" s="71"/>
      <c r="J161" s="71"/>
      <c r="K161" s="71"/>
      <c r="L161" s="71"/>
      <c r="M161" s="71"/>
      <c r="N161" s="71"/>
      <c r="O161" s="71"/>
      <c r="P161" s="71"/>
      <c r="Q161" s="71"/>
      <c r="R161" s="71"/>
      <c r="S161" s="71"/>
      <c r="T161" s="71"/>
      <c r="U161" s="71"/>
      <c r="V161" s="71"/>
      <c r="W161" s="71"/>
      <c r="X161" s="71"/>
      <c r="Y161" s="71"/>
      <c r="Z161" s="71"/>
    </row>
    <row r="162" spans="1:26" x14ac:dyDescent="0.25">
      <c r="A162" s="65" t="s">
        <v>103</v>
      </c>
      <c r="B162" s="66" t="s">
        <v>34</v>
      </c>
      <c r="C162" s="67">
        <v>73630</v>
      </c>
      <c r="D162" s="44">
        <v>297</v>
      </c>
      <c r="E162" s="45">
        <v>54.45</v>
      </c>
      <c r="F162" s="45">
        <v>445.5</v>
      </c>
      <c r="G162" s="45">
        <v>113.85000000000001</v>
      </c>
      <c r="H162" s="45">
        <v>55.539000000000001</v>
      </c>
      <c r="I162" s="45">
        <v>54.45</v>
      </c>
      <c r="J162" s="45">
        <v>54.45</v>
      </c>
      <c r="K162" s="45">
        <v>54.45</v>
      </c>
      <c r="L162" s="45">
        <v>75.224665999999999</v>
      </c>
      <c r="M162" s="45">
        <v>75.224665999999999</v>
      </c>
      <c r="N162" s="45">
        <v>75.224665999999999</v>
      </c>
      <c r="O162" s="45">
        <v>75.224665999999999</v>
      </c>
      <c r="P162" s="45">
        <v>75.224665999999999</v>
      </c>
      <c r="Q162" s="45">
        <v>75.224665999999999</v>
      </c>
      <c r="R162" s="45">
        <v>297</v>
      </c>
      <c r="S162" s="45">
        <v>445.5</v>
      </c>
      <c r="T162" s="45">
        <v>428.37299999999999</v>
      </c>
      <c r="U162" s="45">
        <v>424.06650000000002</v>
      </c>
      <c r="V162" s="45">
        <v>406.93950000000001</v>
      </c>
      <c r="W162" s="45">
        <v>163.35</v>
      </c>
      <c r="X162" s="45">
        <v>354.91499999999996</v>
      </c>
      <c r="Y162" s="45">
        <v>354.91499999999996</v>
      </c>
      <c r="Z162" s="45">
        <v>330.858</v>
      </c>
    </row>
    <row r="163" spans="1:26" x14ac:dyDescent="0.25">
      <c r="A163" s="69"/>
      <c r="B163" s="69"/>
      <c r="C163" s="69"/>
      <c r="D163" s="70"/>
      <c r="E163" s="71"/>
      <c r="F163" s="71"/>
      <c r="G163" s="71"/>
      <c r="H163" s="71"/>
      <c r="I163" s="71"/>
      <c r="J163" s="71"/>
      <c r="K163" s="71"/>
      <c r="L163" s="71"/>
      <c r="M163" s="71"/>
      <c r="N163" s="71"/>
      <c r="O163" s="71"/>
      <c r="P163" s="71"/>
      <c r="Q163" s="71"/>
      <c r="R163" s="71"/>
      <c r="S163" s="71"/>
      <c r="T163" s="71"/>
      <c r="U163" s="71"/>
      <c r="V163" s="71"/>
      <c r="W163" s="71"/>
      <c r="X163" s="71"/>
      <c r="Y163" s="71"/>
      <c r="Z163" s="71"/>
    </row>
    <row r="164" spans="1:26" x14ac:dyDescent="0.25">
      <c r="A164" s="65" t="s">
        <v>104</v>
      </c>
      <c r="B164" s="66" t="s">
        <v>34</v>
      </c>
      <c r="C164" s="67">
        <v>73630</v>
      </c>
      <c r="D164" s="44">
        <v>297</v>
      </c>
      <c r="E164" s="45">
        <v>54.45</v>
      </c>
      <c r="F164" s="45">
        <v>445.5</v>
      </c>
      <c r="G164" s="45">
        <v>113.85000000000001</v>
      </c>
      <c r="H164" s="45">
        <v>55.539000000000001</v>
      </c>
      <c r="I164" s="45">
        <v>54.45</v>
      </c>
      <c r="J164" s="45">
        <v>54.45</v>
      </c>
      <c r="K164" s="45">
        <v>54.45</v>
      </c>
      <c r="L164" s="45">
        <v>75.224665999999999</v>
      </c>
      <c r="M164" s="45">
        <v>75.224665999999999</v>
      </c>
      <c r="N164" s="45">
        <v>75.224665999999999</v>
      </c>
      <c r="O164" s="45">
        <v>75.224665999999999</v>
      </c>
      <c r="P164" s="45">
        <v>75.224665999999999</v>
      </c>
      <c r="Q164" s="45">
        <v>75.224665999999999</v>
      </c>
      <c r="R164" s="45">
        <v>297</v>
      </c>
      <c r="S164" s="45">
        <v>445.5</v>
      </c>
      <c r="T164" s="45">
        <v>428.37299999999999</v>
      </c>
      <c r="U164" s="45">
        <v>424.06650000000002</v>
      </c>
      <c r="V164" s="45">
        <v>406.93950000000001</v>
      </c>
      <c r="W164" s="45">
        <v>163.35</v>
      </c>
      <c r="X164" s="45">
        <v>354.91499999999996</v>
      </c>
      <c r="Y164" s="45">
        <v>354.91499999999996</v>
      </c>
      <c r="Z164" s="45">
        <v>330.858</v>
      </c>
    </row>
    <row r="165" spans="1:26" x14ac:dyDescent="0.25">
      <c r="A165" s="69"/>
      <c r="B165" s="69"/>
      <c r="C165" s="69"/>
      <c r="D165" s="70"/>
      <c r="E165" s="71"/>
      <c r="F165" s="71"/>
      <c r="G165" s="71"/>
      <c r="H165" s="71"/>
      <c r="I165" s="71"/>
      <c r="J165" s="71"/>
      <c r="K165" s="71"/>
      <c r="L165" s="71"/>
      <c r="M165" s="71"/>
      <c r="N165" s="71"/>
      <c r="O165" s="71"/>
      <c r="P165" s="71"/>
      <c r="Q165" s="71"/>
      <c r="R165" s="71"/>
      <c r="S165" s="71"/>
      <c r="T165" s="71"/>
      <c r="U165" s="71"/>
      <c r="V165" s="71"/>
      <c r="W165" s="71"/>
      <c r="X165" s="71"/>
      <c r="Y165" s="71"/>
      <c r="Z165" s="71"/>
    </row>
    <row r="166" spans="1:26" x14ac:dyDescent="0.25">
      <c r="A166" s="65" t="s">
        <v>105</v>
      </c>
      <c r="B166" s="66" t="s">
        <v>34</v>
      </c>
      <c r="C166" s="67">
        <v>73090</v>
      </c>
      <c r="D166" s="44">
        <v>280.8</v>
      </c>
      <c r="E166" s="45">
        <v>51.48</v>
      </c>
      <c r="F166" s="45">
        <v>421.2</v>
      </c>
      <c r="G166" s="45">
        <v>107.64</v>
      </c>
      <c r="H166" s="45">
        <v>52.509599999999999</v>
      </c>
      <c r="I166" s="45">
        <v>51.48</v>
      </c>
      <c r="J166" s="45">
        <v>51.48</v>
      </c>
      <c r="K166" s="45">
        <v>51.48</v>
      </c>
      <c r="L166" s="45">
        <v>75.224665999999999</v>
      </c>
      <c r="M166" s="45">
        <v>75.224665999999999</v>
      </c>
      <c r="N166" s="45">
        <v>75.224665999999999</v>
      </c>
      <c r="O166" s="45">
        <v>75.224665999999999</v>
      </c>
      <c r="P166" s="45">
        <v>75.224665999999999</v>
      </c>
      <c r="Q166" s="45">
        <v>75.224665999999999</v>
      </c>
      <c r="R166" s="45">
        <v>280.8</v>
      </c>
      <c r="S166" s="45">
        <v>421.2</v>
      </c>
      <c r="T166" s="45">
        <v>405.00719999999995</v>
      </c>
      <c r="U166" s="45">
        <v>400.93560000000002</v>
      </c>
      <c r="V166" s="45">
        <v>384.74280000000005</v>
      </c>
      <c r="W166" s="45">
        <v>154.44</v>
      </c>
      <c r="X166" s="45">
        <v>335.55599999999998</v>
      </c>
      <c r="Y166" s="45">
        <v>335.55599999999998</v>
      </c>
      <c r="Z166" s="45">
        <v>312.81119999999999</v>
      </c>
    </row>
    <row r="167" spans="1:26" x14ac:dyDescent="0.25">
      <c r="A167" s="69"/>
      <c r="B167" s="69"/>
      <c r="C167" s="69"/>
      <c r="D167" s="70"/>
      <c r="E167" s="71"/>
      <c r="F167" s="71"/>
      <c r="G167" s="71"/>
      <c r="H167" s="71"/>
      <c r="I167" s="71"/>
      <c r="J167" s="71"/>
      <c r="K167" s="71"/>
      <c r="L167" s="71"/>
      <c r="M167" s="71"/>
      <c r="N167" s="71"/>
      <c r="O167" s="71"/>
      <c r="P167" s="71"/>
      <c r="Q167" s="71"/>
      <c r="R167" s="71"/>
      <c r="S167" s="71"/>
      <c r="T167" s="71"/>
      <c r="U167" s="71"/>
      <c r="V167" s="71"/>
      <c r="W167" s="71"/>
      <c r="X167" s="71"/>
      <c r="Y167" s="71"/>
      <c r="Z167" s="71"/>
    </row>
    <row r="168" spans="1:26" x14ac:dyDescent="0.25">
      <c r="A168" s="65" t="s">
        <v>106</v>
      </c>
      <c r="B168" s="66" t="s">
        <v>34</v>
      </c>
      <c r="C168" s="67">
        <v>73090</v>
      </c>
      <c r="D168" s="44">
        <v>280.8</v>
      </c>
      <c r="E168" s="45">
        <v>51.48</v>
      </c>
      <c r="F168" s="45">
        <v>421.2</v>
      </c>
      <c r="G168" s="45">
        <v>107.64</v>
      </c>
      <c r="H168" s="45">
        <v>52.509599999999999</v>
      </c>
      <c r="I168" s="45">
        <v>51.48</v>
      </c>
      <c r="J168" s="45">
        <v>51.48</v>
      </c>
      <c r="K168" s="45">
        <v>51.48</v>
      </c>
      <c r="L168" s="45">
        <v>75.224665999999999</v>
      </c>
      <c r="M168" s="45">
        <v>75.224665999999999</v>
      </c>
      <c r="N168" s="45">
        <v>75.224665999999999</v>
      </c>
      <c r="O168" s="45">
        <v>75.224665999999999</v>
      </c>
      <c r="P168" s="45">
        <v>75.224665999999999</v>
      </c>
      <c r="Q168" s="45">
        <v>75.224665999999999</v>
      </c>
      <c r="R168" s="45">
        <v>280.8</v>
      </c>
      <c r="S168" s="45">
        <v>421.2</v>
      </c>
      <c r="T168" s="45">
        <v>405.00719999999995</v>
      </c>
      <c r="U168" s="45">
        <v>400.93560000000002</v>
      </c>
      <c r="V168" s="45">
        <v>384.74280000000005</v>
      </c>
      <c r="W168" s="45">
        <v>154.44</v>
      </c>
      <c r="X168" s="45">
        <v>335.55599999999998</v>
      </c>
      <c r="Y168" s="45">
        <v>335.55599999999998</v>
      </c>
      <c r="Z168" s="45">
        <v>312.81119999999999</v>
      </c>
    </row>
    <row r="169" spans="1:26" x14ac:dyDescent="0.25">
      <c r="A169" s="69"/>
      <c r="B169" s="69"/>
      <c r="C169" s="69"/>
      <c r="D169" s="70"/>
      <c r="E169" s="71"/>
      <c r="F169" s="71"/>
      <c r="G169" s="71"/>
      <c r="H169" s="71"/>
      <c r="I169" s="71"/>
      <c r="J169" s="71"/>
      <c r="K169" s="71"/>
      <c r="L169" s="71"/>
      <c r="M169" s="71"/>
      <c r="N169" s="71"/>
      <c r="O169" s="71"/>
      <c r="P169" s="71"/>
      <c r="Q169" s="71"/>
      <c r="R169" s="71"/>
      <c r="S169" s="71"/>
      <c r="T169" s="71"/>
      <c r="U169" s="71"/>
      <c r="V169" s="71"/>
      <c r="W169" s="71"/>
      <c r="X169" s="71"/>
      <c r="Y169" s="71"/>
      <c r="Z169" s="71"/>
    </row>
    <row r="170" spans="1:26" x14ac:dyDescent="0.25">
      <c r="A170" s="65" t="s">
        <v>107</v>
      </c>
      <c r="B170" s="66" t="s">
        <v>34</v>
      </c>
      <c r="C170" s="67">
        <v>73120</v>
      </c>
      <c r="D170" s="44">
        <v>469.79999999999995</v>
      </c>
      <c r="E170" s="45">
        <v>86.13</v>
      </c>
      <c r="F170" s="45">
        <v>704.7</v>
      </c>
      <c r="G170" s="45">
        <v>180.09</v>
      </c>
      <c r="H170" s="45">
        <v>87.852599999999995</v>
      </c>
      <c r="I170" s="45">
        <v>86.13</v>
      </c>
      <c r="J170" s="45">
        <v>86.13</v>
      </c>
      <c r="K170" s="45">
        <v>86.13</v>
      </c>
      <c r="L170" s="45">
        <v>101.24961399999999</v>
      </c>
      <c r="M170" s="45">
        <v>101.24961399999999</v>
      </c>
      <c r="N170" s="45">
        <v>101.24961399999999</v>
      </c>
      <c r="O170" s="45">
        <v>101.24961399999999</v>
      </c>
      <c r="P170" s="45">
        <v>101.24961399999999</v>
      </c>
      <c r="Q170" s="45">
        <v>101.24961399999999</v>
      </c>
      <c r="R170" s="45">
        <v>469.79999999999995</v>
      </c>
      <c r="S170" s="45">
        <v>704.7</v>
      </c>
      <c r="T170" s="45">
        <v>677.60820000000001</v>
      </c>
      <c r="U170" s="45">
        <v>670.79610000000002</v>
      </c>
      <c r="V170" s="45">
        <v>643.70429999999999</v>
      </c>
      <c r="W170" s="45">
        <v>258.39</v>
      </c>
      <c r="X170" s="45">
        <v>561.41099999999994</v>
      </c>
      <c r="Y170" s="45">
        <v>561.41099999999994</v>
      </c>
      <c r="Z170" s="45">
        <v>523.35720000000003</v>
      </c>
    </row>
    <row r="171" spans="1:26" x14ac:dyDescent="0.25">
      <c r="A171" s="69"/>
      <c r="B171" s="69"/>
      <c r="C171" s="69"/>
      <c r="D171" s="70"/>
      <c r="E171" s="71"/>
      <c r="F171" s="71"/>
      <c r="G171" s="71"/>
      <c r="H171" s="71"/>
      <c r="I171" s="71"/>
      <c r="J171" s="71"/>
      <c r="K171" s="71"/>
      <c r="L171" s="71"/>
      <c r="M171" s="71"/>
      <c r="N171" s="71"/>
      <c r="O171" s="71"/>
      <c r="P171" s="71"/>
      <c r="Q171" s="71"/>
      <c r="R171" s="71"/>
      <c r="S171" s="71"/>
      <c r="T171" s="71"/>
      <c r="U171" s="71"/>
      <c r="V171" s="71"/>
      <c r="W171" s="71"/>
      <c r="X171" s="71"/>
      <c r="Y171" s="71"/>
      <c r="Z171" s="71"/>
    </row>
    <row r="172" spans="1:26" x14ac:dyDescent="0.25">
      <c r="A172" s="65" t="s">
        <v>108</v>
      </c>
      <c r="B172" s="66" t="s">
        <v>34</v>
      </c>
      <c r="C172" s="67">
        <v>73120</v>
      </c>
      <c r="D172" s="44">
        <v>469.79999999999995</v>
      </c>
      <c r="E172" s="45">
        <v>86.13</v>
      </c>
      <c r="F172" s="45">
        <v>704.7</v>
      </c>
      <c r="G172" s="45">
        <v>180.09</v>
      </c>
      <c r="H172" s="45">
        <v>87.852599999999995</v>
      </c>
      <c r="I172" s="45">
        <v>86.13</v>
      </c>
      <c r="J172" s="45">
        <v>86.13</v>
      </c>
      <c r="K172" s="45">
        <v>86.13</v>
      </c>
      <c r="L172" s="45">
        <v>101.24961399999999</v>
      </c>
      <c r="M172" s="45">
        <v>101.24961399999999</v>
      </c>
      <c r="N172" s="45">
        <v>101.24961399999999</v>
      </c>
      <c r="O172" s="45">
        <v>101.24961399999999</v>
      </c>
      <c r="P172" s="45">
        <v>101.24961399999999</v>
      </c>
      <c r="Q172" s="45">
        <v>101.24961399999999</v>
      </c>
      <c r="R172" s="45">
        <v>469.79999999999995</v>
      </c>
      <c r="S172" s="45">
        <v>704.7</v>
      </c>
      <c r="T172" s="45">
        <v>677.60820000000001</v>
      </c>
      <c r="U172" s="45">
        <v>670.79610000000002</v>
      </c>
      <c r="V172" s="45">
        <v>643.70429999999999</v>
      </c>
      <c r="W172" s="45">
        <v>258.39</v>
      </c>
      <c r="X172" s="45">
        <v>561.41099999999994</v>
      </c>
      <c r="Y172" s="45">
        <v>561.41099999999994</v>
      </c>
      <c r="Z172" s="45">
        <v>523.35720000000003</v>
      </c>
    </row>
    <row r="173" spans="1:26" x14ac:dyDescent="0.25">
      <c r="A173" s="69"/>
      <c r="B173" s="69"/>
      <c r="C173" s="69"/>
      <c r="D173" s="70"/>
      <c r="E173" s="71"/>
      <c r="F173" s="71"/>
      <c r="G173" s="71"/>
      <c r="H173" s="71"/>
      <c r="I173" s="71"/>
      <c r="J173" s="71"/>
      <c r="K173" s="71"/>
      <c r="L173" s="71"/>
      <c r="M173" s="71"/>
      <c r="N173" s="71"/>
      <c r="O173" s="71"/>
      <c r="P173" s="71"/>
      <c r="Q173" s="71"/>
      <c r="R173" s="71"/>
      <c r="S173" s="71"/>
      <c r="T173" s="71"/>
      <c r="U173" s="71"/>
      <c r="V173" s="71"/>
      <c r="W173" s="71"/>
      <c r="X173" s="71"/>
      <c r="Y173" s="71"/>
      <c r="Z173" s="71"/>
    </row>
    <row r="174" spans="1:26" x14ac:dyDescent="0.25">
      <c r="A174" s="65" t="s">
        <v>109</v>
      </c>
      <c r="B174" s="66" t="s">
        <v>34</v>
      </c>
      <c r="C174" s="67">
        <v>73130</v>
      </c>
      <c r="D174" s="44">
        <v>291.59999999999997</v>
      </c>
      <c r="E174" s="45">
        <v>53.46</v>
      </c>
      <c r="F174" s="45">
        <v>437.40000000000003</v>
      </c>
      <c r="G174" s="45">
        <v>111.78</v>
      </c>
      <c r="H174" s="45">
        <v>54.529200000000003</v>
      </c>
      <c r="I174" s="45">
        <v>53.46</v>
      </c>
      <c r="J174" s="45">
        <v>53.46</v>
      </c>
      <c r="K174" s="45">
        <v>53.46</v>
      </c>
      <c r="L174" s="45">
        <v>75.224665999999999</v>
      </c>
      <c r="M174" s="45">
        <v>75.224665999999999</v>
      </c>
      <c r="N174" s="45">
        <v>75.224665999999999</v>
      </c>
      <c r="O174" s="45">
        <v>75.224665999999999</v>
      </c>
      <c r="P174" s="45">
        <v>75.224665999999999</v>
      </c>
      <c r="Q174" s="45">
        <v>75.224665999999999</v>
      </c>
      <c r="R174" s="45">
        <v>291.59999999999997</v>
      </c>
      <c r="S174" s="45">
        <v>437.40000000000003</v>
      </c>
      <c r="T174" s="45">
        <v>420.58439999999996</v>
      </c>
      <c r="U174" s="45">
        <v>416.3562</v>
      </c>
      <c r="V174" s="45">
        <v>399.54060000000004</v>
      </c>
      <c r="W174" s="45">
        <v>160.38</v>
      </c>
      <c r="X174" s="45">
        <v>348.46199999999999</v>
      </c>
      <c r="Y174" s="45">
        <v>348.46199999999999</v>
      </c>
      <c r="Z174" s="45">
        <v>324.8424</v>
      </c>
    </row>
    <row r="175" spans="1:26" x14ac:dyDescent="0.25">
      <c r="A175" s="69"/>
      <c r="B175" s="69"/>
      <c r="C175" s="69"/>
      <c r="D175" s="70"/>
      <c r="E175" s="71"/>
      <c r="F175" s="71"/>
      <c r="G175" s="71"/>
      <c r="H175" s="71"/>
      <c r="I175" s="71"/>
      <c r="J175" s="71"/>
      <c r="K175" s="71"/>
      <c r="L175" s="71"/>
      <c r="M175" s="71"/>
      <c r="N175" s="71"/>
      <c r="O175" s="71"/>
      <c r="P175" s="71"/>
      <c r="Q175" s="71"/>
      <c r="R175" s="71"/>
      <c r="S175" s="71"/>
      <c r="T175" s="71"/>
      <c r="U175" s="71"/>
      <c r="V175" s="71"/>
      <c r="W175" s="71"/>
      <c r="X175" s="71"/>
      <c r="Y175" s="71"/>
      <c r="Z175" s="71"/>
    </row>
    <row r="176" spans="1:26" x14ac:dyDescent="0.25">
      <c r="A176" s="65" t="s">
        <v>110</v>
      </c>
      <c r="B176" s="66" t="s">
        <v>34</v>
      </c>
      <c r="C176" s="67">
        <v>73130</v>
      </c>
      <c r="D176" s="44">
        <v>291.59999999999997</v>
      </c>
      <c r="E176" s="45">
        <v>53.46</v>
      </c>
      <c r="F176" s="45">
        <v>437.40000000000003</v>
      </c>
      <c r="G176" s="45">
        <v>111.78</v>
      </c>
      <c r="H176" s="45">
        <v>54.529200000000003</v>
      </c>
      <c r="I176" s="45">
        <v>53.46</v>
      </c>
      <c r="J176" s="45">
        <v>53.46</v>
      </c>
      <c r="K176" s="45">
        <v>53.46</v>
      </c>
      <c r="L176" s="45">
        <v>75.224665999999999</v>
      </c>
      <c r="M176" s="45">
        <v>75.224665999999999</v>
      </c>
      <c r="N176" s="45">
        <v>75.224665999999999</v>
      </c>
      <c r="O176" s="45">
        <v>75.224665999999999</v>
      </c>
      <c r="P176" s="45">
        <v>75.224665999999999</v>
      </c>
      <c r="Q176" s="45">
        <v>75.224665999999999</v>
      </c>
      <c r="R176" s="45">
        <v>291.59999999999997</v>
      </c>
      <c r="S176" s="45">
        <v>437.40000000000003</v>
      </c>
      <c r="T176" s="45">
        <v>420.58439999999996</v>
      </c>
      <c r="U176" s="45">
        <v>416.3562</v>
      </c>
      <c r="V176" s="45">
        <v>399.54060000000004</v>
      </c>
      <c r="W176" s="45">
        <v>160.38</v>
      </c>
      <c r="X176" s="45">
        <v>348.46199999999999</v>
      </c>
      <c r="Y176" s="45">
        <v>348.46199999999999</v>
      </c>
      <c r="Z176" s="45">
        <v>324.8424</v>
      </c>
    </row>
    <row r="177" spans="1:26" x14ac:dyDescent="0.25">
      <c r="A177" s="69"/>
      <c r="B177" s="69"/>
      <c r="C177" s="69"/>
      <c r="D177" s="70"/>
      <c r="E177" s="71"/>
      <c r="F177" s="71"/>
      <c r="G177" s="71"/>
      <c r="H177" s="71"/>
      <c r="I177" s="71"/>
      <c r="J177" s="71"/>
      <c r="K177" s="71"/>
      <c r="L177" s="71"/>
      <c r="M177" s="71"/>
      <c r="N177" s="71"/>
      <c r="O177" s="71"/>
      <c r="P177" s="71"/>
      <c r="Q177" s="71"/>
      <c r="R177" s="71"/>
      <c r="S177" s="71"/>
      <c r="T177" s="71"/>
      <c r="U177" s="71"/>
      <c r="V177" s="71"/>
      <c r="W177" s="71"/>
      <c r="X177" s="71"/>
      <c r="Y177" s="71"/>
      <c r="Z177" s="71"/>
    </row>
    <row r="178" spans="1:26" x14ac:dyDescent="0.25">
      <c r="A178" s="65" t="s">
        <v>111</v>
      </c>
      <c r="B178" s="66" t="s">
        <v>34</v>
      </c>
      <c r="C178" s="67">
        <v>73502</v>
      </c>
      <c r="D178" s="44">
        <v>219</v>
      </c>
      <c r="E178" s="45">
        <v>40.15</v>
      </c>
      <c r="F178" s="45">
        <v>328.5</v>
      </c>
      <c r="G178" s="45">
        <v>83.95</v>
      </c>
      <c r="H178" s="45">
        <v>40.952999999999996</v>
      </c>
      <c r="I178" s="45">
        <v>40.15</v>
      </c>
      <c r="J178" s="45">
        <v>40.15</v>
      </c>
      <c r="K178" s="45">
        <v>40.15</v>
      </c>
      <c r="L178" s="45">
        <v>75.224665999999999</v>
      </c>
      <c r="M178" s="45">
        <v>75.224665999999999</v>
      </c>
      <c r="N178" s="45">
        <v>75.224665999999999</v>
      </c>
      <c r="O178" s="45">
        <v>75.224665999999999</v>
      </c>
      <c r="P178" s="45">
        <v>75.224665999999999</v>
      </c>
      <c r="Q178" s="45">
        <v>75.224665999999999</v>
      </c>
      <c r="R178" s="45">
        <v>219</v>
      </c>
      <c r="S178" s="45">
        <v>328.5</v>
      </c>
      <c r="T178" s="45">
        <v>315.87099999999998</v>
      </c>
      <c r="U178" s="45">
        <v>312.69549999999998</v>
      </c>
      <c r="V178" s="45">
        <v>300.06650000000002</v>
      </c>
      <c r="W178" s="45">
        <v>120.45</v>
      </c>
      <c r="X178" s="45">
        <v>261.70499999999998</v>
      </c>
      <c r="Y178" s="45">
        <v>261.70499999999998</v>
      </c>
      <c r="Z178" s="45">
        <v>243.96600000000001</v>
      </c>
    </row>
    <row r="179" spans="1:26" x14ac:dyDescent="0.25">
      <c r="A179" s="69"/>
      <c r="B179" s="69"/>
      <c r="C179" s="69"/>
      <c r="D179" s="70"/>
      <c r="E179" s="71"/>
      <c r="F179" s="71"/>
      <c r="G179" s="71"/>
      <c r="H179" s="71"/>
      <c r="I179" s="71"/>
      <c r="J179" s="71"/>
      <c r="K179" s="71"/>
      <c r="L179" s="71"/>
      <c r="M179" s="71"/>
      <c r="N179" s="71"/>
      <c r="O179" s="71"/>
      <c r="P179" s="71"/>
      <c r="Q179" s="71"/>
      <c r="R179" s="71"/>
      <c r="S179" s="71"/>
      <c r="T179" s="71"/>
      <c r="U179" s="71"/>
      <c r="V179" s="71"/>
      <c r="W179" s="71"/>
      <c r="X179" s="71"/>
      <c r="Y179" s="71"/>
      <c r="Z179" s="71"/>
    </row>
    <row r="180" spans="1:26" x14ac:dyDescent="0.25">
      <c r="A180" s="65" t="s">
        <v>112</v>
      </c>
      <c r="B180" s="66" t="s">
        <v>34</v>
      </c>
      <c r="C180" s="67">
        <v>73060</v>
      </c>
      <c r="D180" s="44">
        <v>287.39999999999998</v>
      </c>
      <c r="E180" s="45">
        <v>52.69</v>
      </c>
      <c r="F180" s="45">
        <v>431.1</v>
      </c>
      <c r="G180" s="45">
        <v>110.17</v>
      </c>
      <c r="H180" s="45">
        <v>53.7438</v>
      </c>
      <c r="I180" s="45">
        <v>52.69</v>
      </c>
      <c r="J180" s="45">
        <v>52.69</v>
      </c>
      <c r="K180" s="45">
        <v>52.69</v>
      </c>
      <c r="L180" s="45">
        <v>75.224665999999999</v>
      </c>
      <c r="M180" s="45">
        <v>75.224665999999999</v>
      </c>
      <c r="N180" s="45">
        <v>75.224665999999999</v>
      </c>
      <c r="O180" s="45">
        <v>75.224665999999999</v>
      </c>
      <c r="P180" s="45">
        <v>75.224665999999999</v>
      </c>
      <c r="Q180" s="45">
        <v>75.224665999999999</v>
      </c>
      <c r="R180" s="45">
        <v>287.39999999999998</v>
      </c>
      <c r="S180" s="45">
        <v>431.1</v>
      </c>
      <c r="T180" s="45">
        <v>414.52659999999997</v>
      </c>
      <c r="U180" s="45">
        <v>410.35930000000002</v>
      </c>
      <c r="V180" s="45">
        <v>393.78590000000003</v>
      </c>
      <c r="W180" s="45">
        <v>158.07000000000002</v>
      </c>
      <c r="X180" s="45">
        <v>343.44299999999998</v>
      </c>
      <c r="Y180" s="45">
        <v>343.44299999999998</v>
      </c>
      <c r="Z180" s="45">
        <v>320.16359999999997</v>
      </c>
    </row>
    <row r="181" spans="1:26" x14ac:dyDescent="0.25">
      <c r="A181" s="69"/>
      <c r="B181" s="69"/>
      <c r="C181" s="69"/>
      <c r="D181" s="70"/>
      <c r="E181" s="71"/>
      <c r="F181" s="71"/>
      <c r="G181" s="71"/>
      <c r="H181" s="71"/>
      <c r="I181" s="71"/>
      <c r="J181" s="71"/>
      <c r="K181" s="71"/>
      <c r="L181" s="71"/>
      <c r="M181" s="71"/>
      <c r="N181" s="71"/>
      <c r="O181" s="71"/>
      <c r="P181" s="71"/>
      <c r="Q181" s="71"/>
      <c r="R181" s="71"/>
      <c r="S181" s="71"/>
      <c r="T181" s="71"/>
      <c r="U181" s="71"/>
      <c r="V181" s="71"/>
      <c r="W181" s="71"/>
      <c r="X181" s="71"/>
      <c r="Y181" s="71"/>
      <c r="Z181" s="71"/>
    </row>
    <row r="182" spans="1:26" x14ac:dyDescent="0.25">
      <c r="A182" s="65" t="s">
        <v>113</v>
      </c>
      <c r="B182" s="66" t="s">
        <v>34</v>
      </c>
      <c r="C182" s="67">
        <v>73060</v>
      </c>
      <c r="D182" s="44">
        <v>287.39999999999998</v>
      </c>
      <c r="E182" s="45">
        <v>52.69</v>
      </c>
      <c r="F182" s="45">
        <v>431.1</v>
      </c>
      <c r="G182" s="45">
        <v>110.17</v>
      </c>
      <c r="H182" s="45">
        <v>53.7438</v>
      </c>
      <c r="I182" s="45">
        <v>52.69</v>
      </c>
      <c r="J182" s="45">
        <v>52.69</v>
      </c>
      <c r="K182" s="45">
        <v>52.69</v>
      </c>
      <c r="L182" s="45">
        <v>75.224665999999999</v>
      </c>
      <c r="M182" s="45">
        <v>75.224665999999999</v>
      </c>
      <c r="N182" s="45">
        <v>75.224665999999999</v>
      </c>
      <c r="O182" s="45">
        <v>75.224665999999999</v>
      </c>
      <c r="P182" s="45">
        <v>75.224665999999999</v>
      </c>
      <c r="Q182" s="45">
        <v>75.224665999999999</v>
      </c>
      <c r="R182" s="45">
        <v>287.39999999999998</v>
      </c>
      <c r="S182" s="45">
        <v>431.1</v>
      </c>
      <c r="T182" s="45">
        <v>414.52659999999997</v>
      </c>
      <c r="U182" s="45">
        <v>410.35930000000002</v>
      </c>
      <c r="V182" s="45">
        <v>393.78590000000003</v>
      </c>
      <c r="W182" s="45">
        <v>158.07000000000002</v>
      </c>
      <c r="X182" s="45">
        <v>343.44299999999998</v>
      </c>
      <c r="Y182" s="45">
        <v>343.44299999999998</v>
      </c>
      <c r="Z182" s="45">
        <v>320.16359999999997</v>
      </c>
    </row>
    <row r="183" spans="1:26" x14ac:dyDescent="0.25">
      <c r="A183" s="69"/>
      <c r="B183" s="69"/>
      <c r="C183" s="69"/>
      <c r="D183" s="70"/>
      <c r="E183" s="71"/>
      <c r="F183" s="71"/>
      <c r="G183" s="71"/>
      <c r="H183" s="71"/>
      <c r="I183" s="71"/>
      <c r="J183" s="71"/>
      <c r="K183" s="71"/>
      <c r="L183" s="71"/>
      <c r="M183" s="71"/>
      <c r="N183" s="71"/>
      <c r="O183" s="71"/>
      <c r="P183" s="71"/>
      <c r="Q183" s="71"/>
      <c r="R183" s="71"/>
      <c r="S183" s="71"/>
      <c r="T183" s="71"/>
      <c r="U183" s="71"/>
      <c r="V183" s="71"/>
      <c r="W183" s="71"/>
      <c r="X183" s="71"/>
      <c r="Y183" s="71"/>
      <c r="Z183" s="71"/>
    </row>
    <row r="184" spans="1:26" x14ac:dyDescent="0.25">
      <c r="A184" s="65" t="s">
        <v>114</v>
      </c>
      <c r="B184" s="66" t="s">
        <v>34</v>
      </c>
      <c r="C184" s="67">
        <v>73560</v>
      </c>
      <c r="D184" s="44">
        <v>277.2</v>
      </c>
      <c r="E184" s="45">
        <v>50.82</v>
      </c>
      <c r="F184" s="45">
        <v>415.8</v>
      </c>
      <c r="G184" s="45">
        <v>106.26</v>
      </c>
      <c r="H184" s="45">
        <v>51.836400000000005</v>
      </c>
      <c r="I184" s="45">
        <v>50.82</v>
      </c>
      <c r="J184" s="45">
        <v>50.82</v>
      </c>
      <c r="K184" s="45">
        <v>50.82</v>
      </c>
      <c r="L184" s="45">
        <v>75.224665999999999</v>
      </c>
      <c r="M184" s="45">
        <v>75.224665999999999</v>
      </c>
      <c r="N184" s="45">
        <v>75.224665999999999</v>
      </c>
      <c r="O184" s="45">
        <v>75.224665999999999</v>
      </c>
      <c r="P184" s="45">
        <v>75.224665999999999</v>
      </c>
      <c r="Q184" s="45">
        <v>75.224665999999999</v>
      </c>
      <c r="R184" s="45">
        <v>277.2</v>
      </c>
      <c r="S184" s="45">
        <v>415.8</v>
      </c>
      <c r="T184" s="45">
        <v>399.81479999999999</v>
      </c>
      <c r="U184" s="45">
        <v>395.79540000000003</v>
      </c>
      <c r="V184" s="45">
        <v>379.81020000000001</v>
      </c>
      <c r="W184" s="45">
        <v>152.46</v>
      </c>
      <c r="X184" s="45">
        <v>331.25399999999996</v>
      </c>
      <c r="Y184" s="45">
        <v>331.25399999999996</v>
      </c>
      <c r="Z184" s="45">
        <v>308.80079999999998</v>
      </c>
    </row>
    <row r="185" spans="1:26" x14ac:dyDescent="0.25">
      <c r="A185" s="69"/>
      <c r="B185" s="69"/>
      <c r="C185" s="69"/>
      <c r="D185" s="70"/>
      <c r="E185" s="71"/>
      <c r="F185" s="71"/>
      <c r="G185" s="71"/>
      <c r="H185" s="71"/>
      <c r="I185" s="71"/>
      <c r="J185" s="71"/>
      <c r="K185" s="71"/>
      <c r="L185" s="71"/>
      <c r="M185" s="71"/>
      <c r="N185" s="71"/>
      <c r="O185" s="71"/>
      <c r="P185" s="71"/>
      <c r="Q185" s="71"/>
      <c r="R185" s="71"/>
      <c r="S185" s="71"/>
      <c r="T185" s="71"/>
      <c r="U185" s="71"/>
      <c r="V185" s="71"/>
      <c r="W185" s="71"/>
      <c r="X185" s="71"/>
      <c r="Y185" s="71"/>
      <c r="Z185" s="71"/>
    </row>
    <row r="186" spans="1:26" x14ac:dyDescent="0.25">
      <c r="A186" s="65" t="s">
        <v>115</v>
      </c>
      <c r="B186" s="66" t="s">
        <v>34</v>
      </c>
      <c r="C186" s="67">
        <v>73560</v>
      </c>
      <c r="D186" s="44">
        <v>277.2</v>
      </c>
      <c r="E186" s="45">
        <v>50.82</v>
      </c>
      <c r="F186" s="45">
        <v>415.8</v>
      </c>
      <c r="G186" s="45">
        <v>106.26</v>
      </c>
      <c r="H186" s="45">
        <v>51.836400000000005</v>
      </c>
      <c r="I186" s="45">
        <v>50.82</v>
      </c>
      <c r="J186" s="45">
        <v>50.82</v>
      </c>
      <c r="K186" s="45">
        <v>50.82</v>
      </c>
      <c r="L186" s="45">
        <v>75.224665999999999</v>
      </c>
      <c r="M186" s="45">
        <v>75.224665999999999</v>
      </c>
      <c r="N186" s="45">
        <v>75.224665999999999</v>
      </c>
      <c r="O186" s="45">
        <v>75.224665999999999</v>
      </c>
      <c r="P186" s="45">
        <v>75.224665999999999</v>
      </c>
      <c r="Q186" s="45">
        <v>75.224665999999999</v>
      </c>
      <c r="R186" s="45">
        <v>277.2</v>
      </c>
      <c r="S186" s="45">
        <v>415.8</v>
      </c>
      <c r="T186" s="45">
        <v>399.81479999999999</v>
      </c>
      <c r="U186" s="45">
        <v>395.79540000000003</v>
      </c>
      <c r="V186" s="45">
        <v>379.81020000000001</v>
      </c>
      <c r="W186" s="45">
        <v>152.46</v>
      </c>
      <c r="X186" s="45">
        <v>331.25399999999996</v>
      </c>
      <c r="Y186" s="45">
        <v>331.25399999999996</v>
      </c>
      <c r="Z186" s="45">
        <v>308.80079999999998</v>
      </c>
    </row>
    <row r="187" spans="1:26" x14ac:dyDescent="0.25">
      <c r="A187" s="69"/>
      <c r="B187" s="69"/>
      <c r="C187" s="69"/>
      <c r="D187" s="70"/>
      <c r="E187" s="71"/>
      <c r="F187" s="71"/>
      <c r="G187" s="71"/>
      <c r="H187" s="71"/>
      <c r="I187" s="71"/>
      <c r="J187" s="71"/>
      <c r="K187" s="71"/>
      <c r="L187" s="71"/>
      <c r="M187" s="71"/>
      <c r="N187" s="71"/>
      <c r="O187" s="71"/>
      <c r="P187" s="71"/>
      <c r="Q187" s="71"/>
      <c r="R187" s="71"/>
      <c r="S187" s="71"/>
      <c r="T187" s="71"/>
      <c r="U187" s="71"/>
      <c r="V187" s="71"/>
      <c r="W187" s="71"/>
      <c r="X187" s="71"/>
      <c r="Y187" s="71"/>
      <c r="Z187" s="71"/>
    </row>
    <row r="188" spans="1:26" x14ac:dyDescent="0.25">
      <c r="A188" s="65" t="s">
        <v>116</v>
      </c>
      <c r="B188" s="66" t="s">
        <v>34</v>
      </c>
      <c r="C188" s="67">
        <v>73562</v>
      </c>
      <c r="D188" s="44">
        <v>392.4</v>
      </c>
      <c r="E188" s="45">
        <v>71.94</v>
      </c>
      <c r="F188" s="45">
        <v>588.6</v>
      </c>
      <c r="G188" s="45">
        <v>150.42000000000002</v>
      </c>
      <c r="H188" s="45">
        <v>73.378799999999998</v>
      </c>
      <c r="I188" s="45">
        <v>71.94</v>
      </c>
      <c r="J188" s="45">
        <v>71.94</v>
      </c>
      <c r="K188" s="45">
        <v>71.94</v>
      </c>
      <c r="L188" s="45">
        <v>75.224665999999999</v>
      </c>
      <c r="M188" s="45">
        <v>75.224665999999999</v>
      </c>
      <c r="N188" s="45">
        <v>75.224665999999999</v>
      </c>
      <c r="O188" s="45">
        <v>75.224665999999999</v>
      </c>
      <c r="P188" s="45">
        <v>75.224665999999999</v>
      </c>
      <c r="Q188" s="45">
        <v>75.224665999999999</v>
      </c>
      <c r="R188" s="45">
        <v>392.4</v>
      </c>
      <c r="S188" s="45">
        <v>588.6</v>
      </c>
      <c r="T188" s="45">
        <v>565.97159999999997</v>
      </c>
      <c r="U188" s="45">
        <v>560.28179999999998</v>
      </c>
      <c r="V188" s="45">
        <v>537.65340000000003</v>
      </c>
      <c r="W188" s="45">
        <v>215.82000000000002</v>
      </c>
      <c r="X188" s="45">
        <v>468.91800000000001</v>
      </c>
      <c r="Y188" s="45">
        <v>468.91800000000001</v>
      </c>
      <c r="Z188" s="45">
        <v>437.1336</v>
      </c>
    </row>
    <row r="189" spans="1:26" x14ac:dyDescent="0.25">
      <c r="A189" s="69"/>
      <c r="B189" s="69"/>
      <c r="C189" s="69"/>
      <c r="D189" s="70"/>
      <c r="E189" s="71"/>
      <c r="F189" s="71"/>
      <c r="G189" s="71"/>
      <c r="H189" s="71"/>
      <c r="I189" s="71"/>
      <c r="J189" s="71"/>
      <c r="K189" s="71"/>
      <c r="L189" s="71"/>
      <c r="M189" s="71"/>
      <c r="N189" s="71"/>
      <c r="O189" s="71"/>
      <c r="P189" s="71"/>
      <c r="Q189" s="71"/>
      <c r="R189" s="71"/>
      <c r="S189" s="71"/>
      <c r="T189" s="71"/>
      <c r="U189" s="71"/>
      <c r="V189" s="71"/>
      <c r="W189" s="71"/>
      <c r="X189" s="71"/>
      <c r="Y189" s="71"/>
      <c r="Z189" s="71"/>
    </row>
    <row r="190" spans="1:26" x14ac:dyDescent="0.25">
      <c r="A190" s="65" t="s">
        <v>117</v>
      </c>
      <c r="B190" s="66" t="s">
        <v>34</v>
      </c>
      <c r="C190" s="67">
        <v>73562</v>
      </c>
      <c r="D190" s="44">
        <v>392.4</v>
      </c>
      <c r="E190" s="45">
        <v>71.94</v>
      </c>
      <c r="F190" s="45">
        <v>588.6</v>
      </c>
      <c r="G190" s="45">
        <v>150.42000000000002</v>
      </c>
      <c r="H190" s="45">
        <v>73.378799999999998</v>
      </c>
      <c r="I190" s="45">
        <v>71.94</v>
      </c>
      <c r="J190" s="45">
        <v>71.94</v>
      </c>
      <c r="K190" s="45">
        <v>71.94</v>
      </c>
      <c r="L190" s="45">
        <v>75.224665999999999</v>
      </c>
      <c r="M190" s="45">
        <v>75.224665999999999</v>
      </c>
      <c r="N190" s="45">
        <v>75.224665999999999</v>
      </c>
      <c r="O190" s="45">
        <v>75.224665999999999</v>
      </c>
      <c r="P190" s="45">
        <v>75.224665999999999</v>
      </c>
      <c r="Q190" s="45">
        <v>75.224665999999999</v>
      </c>
      <c r="R190" s="45">
        <v>392.4</v>
      </c>
      <c r="S190" s="45">
        <v>588.6</v>
      </c>
      <c r="T190" s="45">
        <v>565.97159999999997</v>
      </c>
      <c r="U190" s="45">
        <v>560.28179999999998</v>
      </c>
      <c r="V190" s="45">
        <v>537.65340000000003</v>
      </c>
      <c r="W190" s="45">
        <v>215.82000000000002</v>
      </c>
      <c r="X190" s="45">
        <v>468.91800000000001</v>
      </c>
      <c r="Y190" s="45">
        <v>468.91800000000001</v>
      </c>
      <c r="Z190" s="45">
        <v>437.1336</v>
      </c>
    </row>
    <row r="191" spans="1:26" x14ac:dyDescent="0.25">
      <c r="A191" s="69"/>
      <c r="B191" s="69"/>
      <c r="C191" s="69"/>
      <c r="D191" s="70"/>
      <c r="E191" s="71"/>
      <c r="F191" s="71"/>
      <c r="G191" s="71"/>
      <c r="H191" s="71"/>
      <c r="I191" s="71"/>
      <c r="J191" s="71"/>
      <c r="K191" s="71"/>
      <c r="L191" s="71"/>
      <c r="M191" s="71"/>
      <c r="N191" s="71"/>
      <c r="O191" s="71"/>
      <c r="P191" s="71"/>
      <c r="Q191" s="71"/>
      <c r="R191" s="71"/>
      <c r="S191" s="71"/>
      <c r="T191" s="71"/>
      <c r="U191" s="71"/>
      <c r="V191" s="71"/>
      <c r="W191" s="71"/>
      <c r="X191" s="71"/>
      <c r="Y191" s="71"/>
      <c r="Z191" s="71"/>
    </row>
    <row r="192" spans="1:26" x14ac:dyDescent="0.25">
      <c r="A192" s="72" t="s">
        <v>118</v>
      </c>
      <c r="B192" s="66" t="s">
        <v>34</v>
      </c>
      <c r="C192" s="67">
        <v>73564</v>
      </c>
      <c r="D192" s="44">
        <v>392.4</v>
      </c>
      <c r="E192" s="45">
        <v>71.94</v>
      </c>
      <c r="F192" s="45">
        <v>588.6</v>
      </c>
      <c r="G192" s="45">
        <v>150.42000000000002</v>
      </c>
      <c r="H192" s="45">
        <v>73.378799999999998</v>
      </c>
      <c r="I192" s="45">
        <v>71.94</v>
      </c>
      <c r="J192" s="45">
        <v>71.94</v>
      </c>
      <c r="K192" s="45">
        <v>71.94</v>
      </c>
      <c r="L192" s="45">
        <v>101.24961399999999</v>
      </c>
      <c r="M192" s="45">
        <v>101.24961399999999</v>
      </c>
      <c r="N192" s="45">
        <v>101.24961399999999</v>
      </c>
      <c r="O192" s="45">
        <v>101.24961399999999</v>
      </c>
      <c r="P192" s="45">
        <v>101.24961399999999</v>
      </c>
      <c r="Q192" s="45">
        <v>101.24961399999999</v>
      </c>
      <c r="R192" s="45">
        <v>392.4</v>
      </c>
      <c r="S192" s="45">
        <v>588.6</v>
      </c>
      <c r="T192" s="45">
        <v>565.97159999999997</v>
      </c>
      <c r="U192" s="45">
        <v>560.28179999999998</v>
      </c>
      <c r="V192" s="45">
        <v>537.65340000000003</v>
      </c>
      <c r="W192" s="45">
        <v>215.82000000000002</v>
      </c>
      <c r="X192" s="45">
        <v>468.91800000000001</v>
      </c>
      <c r="Y192" s="45">
        <v>468.91800000000001</v>
      </c>
      <c r="Z192" s="45">
        <v>437.1336</v>
      </c>
    </row>
    <row r="193" spans="1:26" x14ac:dyDescent="0.25">
      <c r="A193" s="69"/>
      <c r="B193" s="69"/>
      <c r="C193" s="69"/>
      <c r="D193" s="70"/>
      <c r="E193" s="71"/>
      <c r="F193" s="71"/>
      <c r="G193" s="71"/>
      <c r="H193" s="71"/>
      <c r="I193" s="71"/>
      <c r="J193" s="71"/>
      <c r="K193" s="71"/>
      <c r="L193" s="71"/>
      <c r="M193" s="71"/>
      <c r="N193" s="71"/>
      <c r="O193" s="71"/>
      <c r="P193" s="71"/>
      <c r="Q193" s="71"/>
      <c r="R193" s="71"/>
      <c r="S193" s="71"/>
      <c r="T193" s="71"/>
      <c r="U193" s="71"/>
      <c r="V193" s="71"/>
      <c r="W193" s="71"/>
      <c r="X193" s="71"/>
      <c r="Y193" s="71"/>
      <c r="Z193" s="71"/>
    </row>
    <row r="194" spans="1:26" x14ac:dyDescent="0.25">
      <c r="A194" s="65" t="s">
        <v>119</v>
      </c>
      <c r="B194" s="66" t="s">
        <v>34</v>
      </c>
      <c r="C194" s="67">
        <v>73564</v>
      </c>
      <c r="D194" s="44">
        <v>392.4</v>
      </c>
      <c r="E194" s="45">
        <v>71.94</v>
      </c>
      <c r="F194" s="45">
        <v>588.6</v>
      </c>
      <c r="G194" s="45">
        <v>150.42000000000002</v>
      </c>
      <c r="H194" s="45">
        <v>73.378799999999998</v>
      </c>
      <c r="I194" s="45">
        <v>71.94</v>
      </c>
      <c r="J194" s="45">
        <v>71.94</v>
      </c>
      <c r="K194" s="45">
        <v>71.94</v>
      </c>
      <c r="L194" s="45">
        <v>101.24961399999999</v>
      </c>
      <c r="M194" s="45">
        <v>101.24961399999999</v>
      </c>
      <c r="N194" s="45">
        <v>101.24961399999999</v>
      </c>
      <c r="O194" s="45">
        <v>101.24961399999999</v>
      </c>
      <c r="P194" s="45">
        <v>101.24961399999999</v>
      </c>
      <c r="Q194" s="45">
        <v>101.24961399999999</v>
      </c>
      <c r="R194" s="45">
        <v>392.4</v>
      </c>
      <c r="S194" s="45">
        <v>588.6</v>
      </c>
      <c r="T194" s="45">
        <v>565.97159999999997</v>
      </c>
      <c r="U194" s="45">
        <v>560.28179999999998</v>
      </c>
      <c r="V194" s="45">
        <v>537.65340000000003</v>
      </c>
      <c r="W194" s="45">
        <v>215.82000000000002</v>
      </c>
      <c r="X194" s="45">
        <v>468.91800000000001</v>
      </c>
      <c r="Y194" s="45">
        <v>468.91800000000001</v>
      </c>
      <c r="Z194" s="45">
        <v>437.1336</v>
      </c>
    </row>
    <row r="195" spans="1:26" x14ac:dyDescent="0.25">
      <c r="A195" s="69"/>
      <c r="B195" s="69"/>
      <c r="C195" s="69"/>
      <c r="D195" s="70"/>
      <c r="E195" s="71"/>
      <c r="F195" s="71"/>
      <c r="G195" s="71"/>
      <c r="H195" s="71"/>
      <c r="I195" s="71"/>
      <c r="J195" s="71"/>
      <c r="K195" s="71"/>
      <c r="L195" s="71"/>
      <c r="M195" s="71"/>
      <c r="N195" s="71"/>
      <c r="O195" s="71"/>
      <c r="P195" s="71"/>
      <c r="Q195" s="71"/>
      <c r="R195" s="71"/>
      <c r="S195" s="71"/>
      <c r="T195" s="71"/>
      <c r="U195" s="71"/>
      <c r="V195" s="71"/>
      <c r="W195" s="71"/>
      <c r="X195" s="71"/>
      <c r="Y195" s="71"/>
      <c r="Z195" s="71"/>
    </row>
    <row r="196" spans="1:26" x14ac:dyDescent="0.25">
      <c r="A196" s="65" t="s">
        <v>120</v>
      </c>
      <c r="B196" s="66" t="s">
        <v>34</v>
      </c>
      <c r="C196" s="67">
        <v>72100</v>
      </c>
      <c r="D196" s="44">
        <v>336</v>
      </c>
      <c r="E196" s="45">
        <v>61.6</v>
      </c>
      <c r="F196" s="45">
        <v>504</v>
      </c>
      <c r="G196" s="45">
        <v>128.80000000000001</v>
      </c>
      <c r="H196" s="45">
        <v>62.832000000000001</v>
      </c>
      <c r="I196" s="45">
        <v>61.6</v>
      </c>
      <c r="J196" s="45">
        <v>61.6</v>
      </c>
      <c r="K196" s="45">
        <v>61.6</v>
      </c>
      <c r="L196" s="45">
        <v>101.24961399999999</v>
      </c>
      <c r="M196" s="45">
        <v>101.24961399999999</v>
      </c>
      <c r="N196" s="45">
        <v>101.24961399999999</v>
      </c>
      <c r="O196" s="45">
        <v>101.24961399999999</v>
      </c>
      <c r="P196" s="45">
        <v>101.24961399999999</v>
      </c>
      <c r="Q196" s="45">
        <v>101.24961399999999</v>
      </c>
      <c r="R196" s="45">
        <v>336</v>
      </c>
      <c r="S196" s="45">
        <v>504</v>
      </c>
      <c r="T196" s="45">
        <v>484.62399999999997</v>
      </c>
      <c r="U196" s="45">
        <v>479.75200000000001</v>
      </c>
      <c r="V196" s="45">
        <v>460.37600000000003</v>
      </c>
      <c r="W196" s="45">
        <v>184.8</v>
      </c>
      <c r="X196" s="45">
        <v>401.52</v>
      </c>
      <c r="Y196" s="45">
        <v>401.52</v>
      </c>
      <c r="Z196" s="45">
        <v>374.30399999999997</v>
      </c>
    </row>
    <row r="197" spans="1:26" x14ac:dyDescent="0.25">
      <c r="A197" s="69"/>
      <c r="B197" s="69"/>
      <c r="C197" s="69"/>
      <c r="D197" s="70"/>
      <c r="E197" s="71"/>
      <c r="F197" s="71"/>
      <c r="G197" s="71"/>
      <c r="H197" s="71"/>
      <c r="I197" s="71"/>
      <c r="J197" s="71"/>
      <c r="K197" s="71"/>
      <c r="L197" s="71"/>
      <c r="M197" s="71"/>
      <c r="N197" s="71"/>
      <c r="O197" s="71"/>
      <c r="P197" s="71"/>
      <c r="Q197" s="71"/>
      <c r="R197" s="71"/>
      <c r="S197" s="71"/>
      <c r="T197" s="71"/>
      <c r="U197" s="71"/>
      <c r="V197" s="71"/>
      <c r="W197" s="71"/>
      <c r="X197" s="71"/>
      <c r="Y197" s="71"/>
      <c r="Z197" s="71"/>
    </row>
    <row r="198" spans="1:26" x14ac:dyDescent="0.25">
      <c r="A198" s="65" t="s">
        <v>121</v>
      </c>
      <c r="B198" s="66" t="s">
        <v>34</v>
      </c>
      <c r="C198" s="67">
        <v>72110</v>
      </c>
      <c r="D198" s="44">
        <v>558.6</v>
      </c>
      <c r="E198" s="45">
        <v>101.24961399999999</v>
      </c>
      <c r="F198" s="45">
        <v>837.9</v>
      </c>
      <c r="G198" s="45">
        <v>214.13</v>
      </c>
      <c r="H198" s="45">
        <v>104.45820000000001</v>
      </c>
      <c r="I198" s="45">
        <v>102.41</v>
      </c>
      <c r="J198" s="45">
        <v>102.41</v>
      </c>
      <c r="K198" s="45">
        <v>102.41</v>
      </c>
      <c r="L198" s="45">
        <v>101.24961399999999</v>
      </c>
      <c r="M198" s="45">
        <v>101.24961399999999</v>
      </c>
      <c r="N198" s="45">
        <v>101.24961399999999</v>
      </c>
      <c r="O198" s="45">
        <v>101.24961399999999</v>
      </c>
      <c r="P198" s="45">
        <v>101.24961399999999</v>
      </c>
      <c r="Q198" s="45">
        <v>101.24961399999999</v>
      </c>
      <c r="R198" s="45">
        <v>558.6</v>
      </c>
      <c r="S198" s="45">
        <v>837.9</v>
      </c>
      <c r="T198" s="45">
        <v>805.68739999999991</v>
      </c>
      <c r="U198" s="45">
        <v>797.58770000000004</v>
      </c>
      <c r="V198" s="45">
        <v>765.37510000000009</v>
      </c>
      <c r="W198" s="45">
        <v>307.23</v>
      </c>
      <c r="X198" s="45">
        <v>667.52699999999993</v>
      </c>
      <c r="Y198" s="45">
        <v>667.52699999999993</v>
      </c>
      <c r="Z198" s="45">
        <v>622.28039999999999</v>
      </c>
    </row>
    <row r="199" spans="1:26" x14ac:dyDescent="0.25">
      <c r="A199" s="69"/>
      <c r="B199" s="69"/>
      <c r="C199" s="69"/>
      <c r="D199" s="70"/>
      <c r="E199" s="71"/>
      <c r="F199" s="71"/>
      <c r="G199" s="71"/>
      <c r="H199" s="71"/>
      <c r="I199" s="71"/>
      <c r="J199" s="71"/>
      <c r="K199" s="71"/>
      <c r="L199" s="71"/>
      <c r="M199" s="71"/>
      <c r="N199" s="71"/>
      <c r="O199" s="71"/>
      <c r="P199" s="71"/>
      <c r="Q199" s="71"/>
      <c r="R199" s="71"/>
      <c r="S199" s="71"/>
      <c r="T199" s="71"/>
      <c r="U199" s="71"/>
      <c r="V199" s="71"/>
      <c r="W199" s="71"/>
      <c r="X199" s="71"/>
      <c r="Y199" s="71"/>
      <c r="Z199" s="71"/>
    </row>
    <row r="200" spans="1:26" x14ac:dyDescent="0.25">
      <c r="A200" s="65" t="s">
        <v>122</v>
      </c>
      <c r="B200" s="66" t="s">
        <v>34</v>
      </c>
      <c r="C200" s="67">
        <v>72170</v>
      </c>
      <c r="D200" s="44">
        <v>287.39999999999998</v>
      </c>
      <c r="E200" s="45">
        <v>52.69</v>
      </c>
      <c r="F200" s="45">
        <v>431.1</v>
      </c>
      <c r="G200" s="45">
        <v>110.17</v>
      </c>
      <c r="H200" s="45">
        <v>53.7438</v>
      </c>
      <c r="I200" s="45">
        <v>52.69</v>
      </c>
      <c r="J200" s="45">
        <v>52.69</v>
      </c>
      <c r="K200" s="45">
        <v>52.69</v>
      </c>
      <c r="L200" s="45">
        <v>101.24961399999999</v>
      </c>
      <c r="M200" s="45">
        <v>101.24961399999999</v>
      </c>
      <c r="N200" s="45">
        <v>101.24961399999999</v>
      </c>
      <c r="O200" s="45">
        <v>101.24961399999999</v>
      </c>
      <c r="P200" s="45">
        <v>101.24961399999999</v>
      </c>
      <c r="Q200" s="45">
        <v>101.24961399999999</v>
      </c>
      <c r="R200" s="45">
        <v>287.39999999999998</v>
      </c>
      <c r="S200" s="45">
        <v>431.1</v>
      </c>
      <c r="T200" s="45">
        <v>414.52659999999997</v>
      </c>
      <c r="U200" s="45">
        <v>410.35930000000002</v>
      </c>
      <c r="V200" s="45">
        <v>393.78590000000003</v>
      </c>
      <c r="W200" s="45">
        <v>158.07000000000002</v>
      </c>
      <c r="X200" s="45">
        <v>343.44299999999998</v>
      </c>
      <c r="Y200" s="45">
        <v>343.44299999999998</v>
      </c>
      <c r="Z200" s="45">
        <v>320.16359999999997</v>
      </c>
    </row>
    <row r="201" spans="1:26" x14ac:dyDescent="0.25">
      <c r="A201" s="69"/>
      <c r="B201" s="69"/>
      <c r="C201" s="69"/>
      <c r="D201" s="70"/>
      <c r="E201" s="71"/>
      <c r="F201" s="71"/>
      <c r="G201" s="71"/>
      <c r="H201" s="71"/>
      <c r="I201" s="71"/>
      <c r="J201" s="71"/>
      <c r="K201" s="71"/>
      <c r="L201" s="71"/>
      <c r="M201" s="71"/>
      <c r="N201" s="71"/>
      <c r="O201" s="71"/>
      <c r="P201" s="71"/>
      <c r="Q201" s="71"/>
      <c r="R201" s="71"/>
      <c r="S201" s="71"/>
      <c r="T201" s="71"/>
      <c r="U201" s="71"/>
      <c r="V201" s="71"/>
      <c r="W201" s="71"/>
      <c r="X201" s="71"/>
      <c r="Y201" s="71"/>
      <c r="Z201" s="71"/>
    </row>
    <row r="202" spans="1:26" x14ac:dyDescent="0.25">
      <c r="A202" s="65" t="s">
        <v>123</v>
      </c>
      <c r="B202" s="66" t="s">
        <v>34</v>
      </c>
      <c r="C202" s="67">
        <v>71101</v>
      </c>
      <c r="D202" s="44">
        <v>455.4</v>
      </c>
      <c r="E202" s="45">
        <v>83.49</v>
      </c>
      <c r="F202" s="45">
        <v>683.1</v>
      </c>
      <c r="G202" s="45">
        <v>174.57000000000002</v>
      </c>
      <c r="H202" s="45">
        <v>85.15979999999999</v>
      </c>
      <c r="I202" s="45">
        <v>83.49</v>
      </c>
      <c r="J202" s="45">
        <v>83.49</v>
      </c>
      <c r="K202" s="45">
        <v>83.49</v>
      </c>
      <c r="L202" s="45">
        <v>101.24961399999999</v>
      </c>
      <c r="M202" s="45">
        <v>101.24961399999999</v>
      </c>
      <c r="N202" s="45">
        <v>101.24961399999999</v>
      </c>
      <c r="O202" s="45">
        <v>101.24961399999999</v>
      </c>
      <c r="P202" s="45">
        <v>101.24961399999999</v>
      </c>
      <c r="Q202" s="45">
        <v>101.24961399999999</v>
      </c>
      <c r="R202" s="45">
        <v>455.4</v>
      </c>
      <c r="S202" s="45">
        <v>683.1</v>
      </c>
      <c r="T202" s="45">
        <v>656.83859999999993</v>
      </c>
      <c r="U202" s="45">
        <v>650.23530000000005</v>
      </c>
      <c r="V202" s="45">
        <v>623.97390000000007</v>
      </c>
      <c r="W202" s="45">
        <v>250.47</v>
      </c>
      <c r="X202" s="45">
        <v>544.20299999999997</v>
      </c>
      <c r="Y202" s="45">
        <v>544.20299999999997</v>
      </c>
      <c r="Z202" s="45">
        <v>507.31560000000002</v>
      </c>
    </row>
    <row r="203" spans="1:26" x14ac:dyDescent="0.25">
      <c r="A203" s="69"/>
      <c r="B203" s="69"/>
      <c r="C203" s="69"/>
      <c r="D203" s="70"/>
      <c r="E203" s="71"/>
      <c r="F203" s="71"/>
      <c r="G203" s="71"/>
      <c r="H203" s="71"/>
      <c r="I203" s="71"/>
      <c r="J203" s="71"/>
      <c r="K203" s="71"/>
      <c r="L203" s="71"/>
      <c r="M203" s="71"/>
      <c r="N203" s="71"/>
      <c r="O203" s="71"/>
      <c r="P203" s="71"/>
      <c r="Q203" s="71"/>
      <c r="R203" s="71"/>
      <c r="S203" s="71"/>
      <c r="T203" s="71"/>
      <c r="U203" s="71"/>
      <c r="V203" s="71"/>
      <c r="W203" s="71"/>
      <c r="X203" s="71"/>
      <c r="Y203" s="71"/>
      <c r="Z203" s="71"/>
    </row>
    <row r="204" spans="1:26" x14ac:dyDescent="0.25">
      <c r="A204" s="65" t="s">
        <v>124</v>
      </c>
      <c r="B204" s="66" t="s">
        <v>34</v>
      </c>
      <c r="C204" s="67">
        <v>73030</v>
      </c>
      <c r="D204" s="44">
        <v>287.39999999999998</v>
      </c>
      <c r="E204" s="45">
        <v>52.69</v>
      </c>
      <c r="F204" s="45">
        <v>431.1</v>
      </c>
      <c r="G204" s="45">
        <v>110.17</v>
      </c>
      <c r="H204" s="45">
        <v>53.7438</v>
      </c>
      <c r="I204" s="45">
        <v>52.69</v>
      </c>
      <c r="J204" s="45">
        <v>52.69</v>
      </c>
      <c r="K204" s="45">
        <v>52.69</v>
      </c>
      <c r="L204" s="45">
        <v>75.224665999999999</v>
      </c>
      <c r="M204" s="45">
        <v>75.224665999999999</v>
      </c>
      <c r="N204" s="45">
        <v>75.224665999999999</v>
      </c>
      <c r="O204" s="45">
        <v>75.224665999999999</v>
      </c>
      <c r="P204" s="45">
        <v>75.224665999999999</v>
      </c>
      <c r="Q204" s="45">
        <v>75.224665999999999</v>
      </c>
      <c r="R204" s="45">
        <v>287.39999999999998</v>
      </c>
      <c r="S204" s="45">
        <v>431.1</v>
      </c>
      <c r="T204" s="45">
        <v>414.52659999999997</v>
      </c>
      <c r="U204" s="45">
        <v>410.35930000000002</v>
      </c>
      <c r="V204" s="45">
        <v>393.78590000000003</v>
      </c>
      <c r="W204" s="45">
        <v>158.07000000000002</v>
      </c>
      <c r="X204" s="45">
        <v>343.44299999999998</v>
      </c>
      <c r="Y204" s="45">
        <v>343.44299999999998</v>
      </c>
      <c r="Z204" s="45">
        <v>320.16359999999997</v>
      </c>
    </row>
    <row r="205" spans="1:26" x14ac:dyDescent="0.25">
      <c r="A205" s="69"/>
      <c r="B205" s="69"/>
      <c r="C205" s="69"/>
      <c r="D205" s="70"/>
      <c r="E205" s="71"/>
      <c r="F205" s="71"/>
      <c r="G205" s="71"/>
      <c r="H205" s="71"/>
      <c r="I205" s="71"/>
      <c r="J205" s="71"/>
      <c r="K205" s="71"/>
      <c r="L205" s="71"/>
      <c r="M205" s="71"/>
      <c r="N205" s="71"/>
      <c r="O205" s="71"/>
      <c r="P205" s="71"/>
      <c r="Q205" s="71"/>
      <c r="R205" s="71"/>
      <c r="S205" s="71"/>
      <c r="T205" s="71"/>
      <c r="U205" s="71"/>
      <c r="V205" s="71"/>
      <c r="W205" s="71"/>
      <c r="X205" s="71"/>
      <c r="Y205" s="71"/>
      <c r="Z205" s="71"/>
    </row>
    <row r="206" spans="1:26" x14ac:dyDescent="0.25">
      <c r="A206" s="65" t="s">
        <v>125</v>
      </c>
      <c r="B206" s="66" t="s">
        <v>34</v>
      </c>
      <c r="C206" s="67">
        <v>73030</v>
      </c>
      <c r="D206" s="44">
        <v>287.39999999999998</v>
      </c>
      <c r="E206" s="45">
        <v>52.69</v>
      </c>
      <c r="F206" s="45">
        <v>431.1</v>
      </c>
      <c r="G206" s="45">
        <v>110.17</v>
      </c>
      <c r="H206" s="45">
        <v>53.7438</v>
      </c>
      <c r="I206" s="45">
        <v>52.69</v>
      </c>
      <c r="J206" s="45">
        <v>52.69</v>
      </c>
      <c r="K206" s="45">
        <v>52.69</v>
      </c>
      <c r="L206" s="45">
        <v>75.224665999999999</v>
      </c>
      <c r="M206" s="45">
        <v>75.224665999999999</v>
      </c>
      <c r="N206" s="45">
        <v>75.224665999999999</v>
      </c>
      <c r="O206" s="45">
        <v>75.224665999999999</v>
      </c>
      <c r="P206" s="45">
        <v>75.224665999999999</v>
      </c>
      <c r="Q206" s="45">
        <v>75.224665999999999</v>
      </c>
      <c r="R206" s="45">
        <v>287.39999999999998</v>
      </c>
      <c r="S206" s="45">
        <v>431.1</v>
      </c>
      <c r="T206" s="45">
        <v>414.52659999999997</v>
      </c>
      <c r="U206" s="45">
        <v>410.35930000000002</v>
      </c>
      <c r="V206" s="45">
        <v>393.78590000000003</v>
      </c>
      <c r="W206" s="45">
        <v>158.07000000000002</v>
      </c>
      <c r="X206" s="45">
        <v>343.44299999999998</v>
      </c>
      <c r="Y206" s="45">
        <v>343.44299999999998</v>
      </c>
      <c r="Z206" s="45">
        <v>320.16359999999997</v>
      </c>
    </row>
    <row r="207" spans="1:26" x14ac:dyDescent="0.25">
      <c r="A207" s="69"/>
      <c r="B207" s="69"/>
      <c r="C207" s="69"/>
      <c r="D207" s="70"/>
      <c r="E207" s="71"/>
      <c r="F207" s="71"/>
      <c r="G207" s="71"/>
      <c r="H207" s="71"/>
      <c r="I207" s="71"/>
      <c r="J207" s="71"/>
      <c r="K207" s="71"/>
      <c r="L207" s="71"/>
      <c r="M207" s="71"/>
      <c r="N207" s="71"/>
      <c r="O207" s="71"/>
      <c r="P207" s="71"/>
      <c r="Q207" s="71"/>
      <c r="R207" s="71"/>
      <c r="S207" s="71"/>
      <c r="T207" s="71"/>
      <c r="U207" s="71"/>
      <c r="V207" s="71"/>
      <c r="W207" s="71"/>
      <c r="X207" s="71"/>
      <c r="Y207" s="71"/>
      <c r="Z207" s="71"/>
    </row>
    <row r="208" spans="1:26" x14ac:dyDescent="0.25">
      <c r="A208" s="65" t="s">
        <v>126</v>
      </c>
      <c r="B208" s="66" t="s">
        <v>34</v>
      </c>
      <c r="C208" s="67">
        <v>72040</v>
      </c>
      <c r="D208" s="44">
        <v>328.2</v>
      </c>
      <c r="E208" s="45">
        <v>60.17</v>
      </c>
      <c r="F208" s="45">
        <v>492.3</v>
      </c>
      <c r="G208" s="45">
        <v>125.81</v>
      </c>
      <c r="H208" s="45">
        <v>61.373400000000004</v>
      </c>
      <c r="I208" s="45">
        <v>60.17</v>
      </c>
      <c r="J208" s="45">
        <v>60.17</v>
      </c>
      <c r="K208" s="45">
        <v>60.17</v>
      </c>
      <c r="L208" s="45">
        <v>75.224665999999999</v>
      </c>
      <c r="M208" s="45">
        <v>75.224665999999999</v>
      </c>
      <c r="N208" s="45">
        <v>75.224665999999999</v>
      </c>
      <c r="O208" s="45">
        <v>75.224665999999999</v>
      </c>
      <c r="P208" s="45">
        <v>75.224665999999999</v>
      </c>
      <c r="Q208" s="45">
        <v>75.224665999999999</v>
      </c>
      <c r="R208" s="45">
        <v>328.2</v>
      </c>
      <c r="S208" s="45">
        <v>492.3</v>
      </c>
      <c r="T208" s="45">
        <v>473.37379999999996</v>
      </c>
      <c r="U208" s="45">
        <v>468.61490000000003</v>
      </c>
      <c r="V208" s="45">
        <v>449.68870000000004</v>
      </c>
      <c r="W208" s="45">
        <v>180.51000000000002</v>
      </c>
      <c r="X208" s="45">
        <v>392.19900000000001</v>
      </c>
      <c r="Y208" s="45">
        <v>392.19900000000001</v>
      </c>
      <c r="Z208" s="45">
        <v>365.6148</v>
      </c>
    </row>
    <row r="209" spans="1:26" x14ac:dyDescent="0.25">
      <c r="A209" s="69"/>
      <c r="B209" s="69"/>
      <c r="C209" s="69"/>
      <c r="D209" s="70"/>
      <c r="E209" s="71"/>
      <c r="F209" s="71"/>
      <c r="G209" s="71"/>
      <c r="H209" s="71"/>
      <c r="I209" s="71"/>
      <c r="J209" s="71"/>
      <c r="K209" s="71"/>
      <c r="L209" s="71"/>
      <c r="M209" s="71"/>
      <c r="N209" s="71"/>
      <c r="O209" s="71"/>
      <c r="P209" s="71"/>
      <c r="Q209" s="71"/>
      <c r="R209" s="71"/>
      <c r="S209" s="71"/>
      <c r="T209" s="71"/>
      <c r="U209" s="71"/>
      <c r="V209" s="71"/>
      <c r="W209" s="71"/>
      <c r="X209" s="71"/>
      <c r="Y209" s="71"/>
      <c r="Z209" s="71"/>
    </row>
    <row r="210" spans="1:26" x14ac:dyDescent="0.25">
      <c r="A210" s="65" t="s">
        <v>127</v>
      </c>
      <c r="B210" s="66" t="s">
        <v>34</v>
      </c>
      <c r="C210" s="67">
        <v>72072</v>
      </c>
      <c r="D210" s="44">
        <v>441</v>
      </c>
      <c r="E210" s="45">
        <v>80.849999999999994</v>
      </c>
      <c r="F210" s="45">
        <v>661.5</v>
      </c>
      <c r="G210" s="45">
        <v>169.05</v>
      </c>
      <c r="H210" s="45">
        <v>82.466999999999999</v>
      </c>
      <c r="I210" s="45">
        <v>80.849999999999994</v>
      </c>
      <c r="J210" s="45">
        <v>80.849999999999994</v>
      </c>
      <c r="K210" s="45">
        <v>80.849999999999994</v>
      </c>
      <c r="L210" s="45">
        <v>101.24961399999999</v>
      </c>
      <c r="M210" s="45">
        <v>101.24961399999999</v>
      </c>
      <c r="N210" s="45">
        <v>101.24961399999999</v>
      </c>
      <c r="O210" s="45">
        <v>101.24961399999999</v>
      </c>
      <c r="P210" s="45">
        <v>101.24961399999999</v>
      </c>
      <c r="Q210" s="45">
        <v>101.24961399999999</v>
      </c>
      <c r="R210" s="45">
        <v>441</v>
      </c>
      <c r="S210" s="45">
        <v>661.5</v>
      </c>
      <c r="T210" s="45">
        <v>636.06899999999996</v>
      </c>
      <c r="U210" s="45">
        <v>629.67449999999997</v>
      </c>
      <c r="V210" s="45">
        <v>604.24350000000004</v>
      </c>
      <c r="W210" s="45">
        <v>242.55</v>
      </c>
      <c r="X210" s="45">
        <v>526.995</v>
      </c>
      <c r="Y210" s="45">
        <v>526.995</v>
      </c>
      <c r="Z210" s="45">
        <v>491.274</v>
      </c>
    </row>
    <row r="211" spans="1:26" x14ac:dyDescent="0.25">
      <c r="A211" s="69"/>
      <c r="B211" s="69"/>
      <c r="C211" s="69"/>
      <c r="D211" s="70"/>
      <c r="E211" s="71"/>
      <c r="F211" s="71"/>
      <c r="G211" s="71"/>
      <c r="H211" s="71"/>
      <c r="I211" s="71"/>
      <c r="J211" s="71"/>
      <c r="K211" s="71"/>
      <c r="L211" s="71"/>
      <c r="M211" s="71"/>
      <c r="N211" s="71"/>
      <c r="O211" s="71"/>
      <c r="P211" s="71"/>
      <c r="Q211" s="71"/>
      <c r="R211" s="71"/>
      <c r="S211" s="71"/>
      <c r="T211" s="71"/>
      <c r="U211" s="71"/>
      <c r="V211" s="71"/>
      <c r="W211" s="71"/>
      <c r="X211" s="71"/>
      <c r="Y211" s="71"/>
      <c r="Z211" s="71"/>
    </row>
    <row r="212" spans="1:26" x14ac:dyDescent="0.25">
      <c r="A212" s="65" t="s">
        <v>128</v>
      </c>
      <c r="B212" s="66" t="s">
        <v>34</v>
      </c>
      <c r="C212" s="67">
        <v>73590</v>
      </c>
      <c r="D212" s="44">
        <v>297</v>
      </c>
      <c r="E212" s="45">
        <v>54.45</v>
      </c>
      <c r="F212" s="45">
        <v>445.5</v>
      </c>
      <c r="G212" s="45">
        <v>113.85000000000001</v>
      </c>
      <c r="H212" s="45">
        <v>55.539000000000001</v>
      </c>
      <c r="I212" s="45">
        <v>54.45</v>
      </c>
      <c r="J212" s="45">
        <v>54.45</v>
      </c>
      <c r="K212" s="45">
        <v>54.45</v>
      </c>
      <c r="L212" s="45">
        <v>75.224665999999999</v>
      </c>
      <c r="M212" s="45">
        <v>75.224665999999999</v>
      </c>
      <c r="N212" s="45">
        <v>75.224665999999999</v>
      </c>
      <c r="O212" s="45">
        <v>75.224665999999999</v>
      </c>
      <c r="P212" s="45">
        <v>75.224665999999999</v>
      </c>
      <c r="Q212" s="45">
        <v>75.224665999999999</v>
      </c>
      <c r="R212" s="45">
        <v>297</v>
      </c>
      <c r="S212" s="45">
        <v>445.5</v>
      </c>
      <c r="T212" s="45">
        <v>428.37299999999999</v>
      </c>
      <c r="U212" s="45">
        <v>424.06650000000002</v>
      </c>
      <c r="V212" s="45">
        <v>406.93950000000001</v>
      </c>
      <c r="W212" s="45">
        <v>163.35</v>
      </c>
      <c r="X212" s="45">
        <v>354.91499999999996</v>
      </c>
      <c r="Y212" s="45">
        <v>354.91499999999996</v>
      </c>
      <c r="Z212" s="45">
        <v>330.858</v>
      </c>
    </row>
    <row r="213" spans="1:26" x14ac:dyDescent="0.25">
      <c r="A213" s="69"/>
      <c r="B213" s="69"/>
      <c r="C213" s="69"/>
      <c r="D213" s="70"/>
      <c r="E213" s="71"/>
      <c r="F213" s="71"/>
      <c r="G213" s="71"/>
      <c r="H213" s="71"/>
      <c r="I213" s="71"/>
      <c r="J213" s="71"/>
      <c r="K213" s="71"/>
      <c r="L213" s="71"/>
      <c r="M213" s="71"/>
      <c r="N213" s="71"/>
      <c r="O213" s="71"/>
      <c r="P213" s="71"/>
      <c r="Q213" s="71"/>
      <c r="R213" s="71"/>
      <c r="S213" s="71"/>
      <c r="T213" s="71"/>
      <c r="U213" s="71"/>
      <c r="V213" s="71"/>
      <c r="W213" s="71"/>
      <c r="X213" s="71"/>
      <c r="Y213" s="71"/>
      <c r="Z213" s="71"/>
    </row>
    <row r="214" spans="1:26" x14ac:dyDescent="0.25">
      <c r="A214" s="65" t="s">
        <v>129</v>
      </c>
      <c r="B214" s="66" t="s">
        <v>34</v>
      </c>
      <c r="C214" s="67">
        <v>73590</v>
      </c>
      <c r="D214" s="44">
        <v>297</v>
      </c>
      <c r="E214" s="45">
        <v>54.45</v>
      </c>
      <c r="F214" s="45">
        <v>445.5</v>
      </c>
      <c r="G214" s="45">
        <v>113.85000000000001</v>
      </c>
      <c r="H214" s="45">
        <v>55.539000000000001</v>
      </c>
      <c r="I214" s="45">
        <v>54.45</v>
      </c>
      <c r="J214" s="45">
        <v>54.45</v>
      </c>
      <c r="K214" s="45">
        <v>54.45</v>
      </c>
      <c r="L214" s="45">
        <v>75.224665999999999</v>
      </c>
      <c r="M214" s="45">
        <v>75.224665999999999</v>
      </c>
      <c r="N214" s="45">
        <v>75.224665999999999</v>
      </c>
      <c r="O214" s="45">
        <v>75.224665999999999</v>
      </c>
      <c r="P214" s="45">
        <v>75.224665999999999</v>
      </c>
      <c r="Q214" s="45">
        <v>75.224665999999999</v>
      </c>
      <c r="R214" s="45">
        <v>297</v>
      </c>
      <c r="S214" s="45">
        <v>445.5</v>
      </c>
      <c r="T214" s="45">
        <v>428.37299999999999</v>
      </c>
      <c r="U214" s="45">
        <v>424.06650000000002</v>
      </c>
      <c r="V214" s="45">
        <v>406.93950000000001</v>
      </c>
      <c r="W214" s="45">
        <v>163.35</v>
      </c>
      <c r="X214" s="45">
        <v>354.91499999999996</v>
      </c>
      <c r="Y214" s="45">
        <v>354.91499999999996</v>
      </c>
      <c r="Z214" s="45">
        <v>330.858</v>
      </c>
    </row>
    <row r="215" spans="1:26" x14ac:dyDescent="0.25">
      <c r="A215" s="69"/>
      <c r="B215" s="69"/>
      <c r="C215" s="69"/>
      <c r="D215" s="70"/>
      <c r="E215" s="71"/>
      <c r="F215" s="71"/>
      <c r="G215" s="71"/>
      <c r="H215" s="71"/>
      <c r="I215" s="71"/>
      <c r="J215" s="71"/>
      <c r="K215" s="71"/>
      <c r="L215" s="71"/>
      <c r="M215" s="71"/>
      <c r="N215" s="71"/>
      <c r="O215" s="71"/>
      <c r="P215" s="71"/>
      <c r="Q215" s="71"/>
      <c r="R215" s="71"/>
      <c r="S215" s="71"/>
      <c r="T215" s="71"/>
      <c r="U215" s="71"/>
      <c r="V215" s="71"/>
      <c r="W215" s="71"/>
      <c r="X215" s="71"/>
      <c r="Y215" s="71"/>
      <c r="Z215" s="71"/>
    </row>
    <row r="216" spans="1:26" x14ac:dyDescent="0.25">
      <c r="A216" s="65" t="s">
        <v>130</v>
      </c>
      <c r="B216" s="66" t="s">
        <v>34</v>
      </c>
      <c r="C216" s="67">
        <v>73110</v>
      </c>
      <c r="D216" s="44">
        <v>323.39999999999998</v>
      </c>
      <c r="E216" s="45">
        <v>59.29</v>
      </c>
      <c r="F216" s="45">
        <v>485.1</v>
      </c>
      <c r="G216" s="45">
        <v>123.97</v>
      </c>
      <c r="H216" s="45">
        <v>60.4758</v>
      </c>
      <c r="I216" s="45">
        <v>59.29</v>
      </c>
      <c r="J216" s="45">
        <v>59.29</v>
      </c>
      <c r="K216" s="45">
        <v>59.29</v>
      </c>
      <c r="L216" s="45">
        <v>75.224665999999999</v>
      </c>
      <c r="M216" s="45">
        <v>75.224665999999999</v>
      </c>
      <c r="N216" s="45">
        <v>75.224665999999999</v>
      </c>
      <c r="O216" s="45">
        <v>75.224665999999999</v>
      </c>
      <c r="P216" s="45">
        <v>75.224665999999999</v>
      </c>
      <c r="Q216" s="45">
        <v>75.224665999999999</v>
      </c>
      <c r="R216" s="45">
        <v>323.39999999999998</v>
      </c>
      <c r="S216" s="45">
        <v>485.1</v>
      </c>
      <c r="T216" s="45">
        <v>466.45059999999995</v>
      </c>
      <c r="U216" s="45">
        <v>461.76130000000001</v>
      </c>
      <c r="V216" s="45">
        <v>443.11190000000005</v>
      </c>
      <c r="W216" s="45">
        <v>177.87</v>
      </c>
      <c r="X216" s="45">
        <v>386.46299999999997</v>
      </c>
      <c r="Y216" s="45">
        <v>386.46299999999997</v>
      </c>
      <c r="Z216" s="45">
        <v>360.26760000000002</v>
      </c>
    </row>
    <row r="217" spans="1:26" x14ac:dyDescent="0.25">
      <c r="A217" s="69"/>
      <c r="B217" s="69"/>
      <c r="C217" s="69"/>
      <c r="D217" s="70"/>
      <c r="E217" s="71"/>
      <c r="F217" s="71"/>
      <c r="G217" s="71"/>
      <c r="H217" s="71"/>
      <c r="I217" s="71"/>
      <c r="J217" s="71"/>
      <c r="K217" s="71"/>
      <c r="L217" s="71"/>
      <c r="M217" s="71"/>
      <c r="N217" s="71"/>
      <c r="O217" s="71"/>
      <c r="P217" s="71"/>
      <c r="Q217" s="71"/>
      <c r="R217" s="71"/>
      <c r="S217" s="71"/>
      <c r="T217" s="71"/>
      <c r="U217" s="71"/>
      <c r="V217" s="71"/>
      <c r="W217" s="71"/>
      <c r="X217" s="71"/>
      <c r="Y217" s="71"/>
      <c r="Z217" s="71"/>
    </row>
    <row r="218" spans="1:26" x14ac:dyDescent="0.25">
      <c r="A218" s="65" t="s">
        <v>131</v>
      </c>
      <c r="B218" s="66" t="s">
        <v>34</v>
      </c>
      <c r="C218" s="67">
        <v>73110</v>
      </c>
      <c r="D218" s="44">
        <v>323.39999999999998</v>
      </c>
      <c r="E218" s="45">
        <v>59.29</v>
      </c>
      <c r="F218" s="45">
        <v>485.1</v>
      </c>
      <c r="G218" s="45">
        <v>123.97</v>
      </c>
      <c r="H218" s="45">
        <v>60.4758</v>
      </c>
      <c r="I218" s="45">
        <v>59.29</v>
      </c>
      <c r="J218" s="45">
        <v>59.29</v>
      </c>
      <c r="K218" s="45">
        <v>59.29</v>
      </c>
      <c r="L218" s="45">
        <v>75.224665999999999</v>
      </c>
      <c r="M218" s="45">
        <v>75.224665999999999</v>
      </c>
      <c r="N218" s="45">
        <v>75.224665999999999</v>
      </c>
      <c r="O218" s="45">
        <v>75.224665999999999</v>
      </c>
      <c r="P218" s="45">
        <v>75.224665999999999</v>
      </c>
      <c r="Q218" s="45">
        <v>75.224665999999999</v>
      </c>
      <c r="R218" s="45">
        <v>323.39999999999998</v>
      </c>
      <c r="S218" s="45">
        <v>485.1</v>
      </c>
      <c r="T218" s="45">
        <v>466.45059999999995</v>
      </c>
      <c r="U218" s="45">
        <v>461.76130000000001</v>
      </c>
      <c r="V218" s="45">
        <v>443.11190000000005</v>
      </c>
      <c r="W218" s="45">
        <v>177.87</v>
      </c>
      <c r="X218" s="45">
        <v>386.46299999999997</v>
      </c>
      <c r="Y218" s="45">
        <v>386.46299999999997</v>
      </c>
      <c r="Z218" s="45">
        <v>360.26760000000002</v>
      </c>
    </row>
    <row r="219" spans="1:26" x14ac:dyDescent="0.25">
      <c r="A219" s="69"/>
      <c r="B219" s="69"/>
      <c r="C219" s="69"/>
      <c r="D219" s="70"/>
      <c r="E219" s="71"/>
      <c r="F219" s="71"/>
      <c r="G219" s="71"/>
      <c r="H219" s="71"/>
      <c r="I219" s="71"/>
      <c r="J219" s="71"/>
      <c r="K219" s="71"/>
      <c r="L219" s="71"/>
      <c r="M219" s="71"/>
      <c r="N219" s="71"/>
      <c r="O219" s="71"/>
      <c r="P219" s="71"/>
      <c r="Q219" s="71"/>
      <c r="R219" s="71"/>
      <c r="S219" s="71"/>
      <c r="T219" s="71"/>
      <c r="U219" s="71"/>
      <c r="V219" s="71"/>
      <c r="W219" s="71"/>
      <c r="X219" s="71"/>
      <c r="Y219" s="71"/>
      <c r="Z219" s="71"/>
    </row>
    <row r="220" spans="1:26" x14ac:dyDescent="0.25">
      <c r="A220" s="41" t="s">
        <v>132</v>
      </c>
      <c r="B220" s="49" t="s">
        <v>58</v>
      </c>
      <c r="C220" s="43">
        <v>77065</v>
      </c>
      <c r="D220" s="44">
        <v>559.19999999999993</v>
      </c>
      <c r="E220" s="45">
        <v>78.78</v>
      </c>
      <c r="F220" s="45">
        <v>838.80000000000007</v>
      </c>
      <c r="G220" s="45">
        <v>214.36</v>
      </c>
      <c r="H220" s="45">
        <v>104.57039999999999</v>
      </c>
      <c r="I220" s="45">
        <v>102.52</v>
      </c>
      <c r="J220" s="45">
        <v>102.52</v>
      </c>
      <c r="K220" s="45">
        <v>102.52</v>
      </c>
      <c r="L220" s="45">
        <v>78.78</v>
      </c>
      <c r="M220" s="45">
        <v>78.78</v>
      </c>
      <c r="N220" s="45">
        <v>78.78</v>
      </c>
      <c r="O220" s="45">
        <v>78.78</v>
      </c>
      <c r="P220" s="45">
        <v>78.78</v>
      </c>
      <c r="Q220" s="45">
        <v>78.78</v>
      </c>
      <c r="R220" s="45">
        <v>559.19999999999993</v>
      </c>
      <c r="S220" s="45">
        <v>838.80000000000007</v>
      </c>
      <c r="T220" s="45">
        <v>118</v>
      </c>
      <c r="U220" s="45">
        <v>118</v>
      </c>
      <c r="V220" s="45">
        <v>118</v>
      </c>
      <c r="W220" s="45">
        <v>307.56</v>
      </c>
      <c r="X220" s="45">
        <v>668.24400000000003</v>
      </c>
      <c r="Y220" s="45">
        <v>668.24400000000003</v>
      </c>
      <c r="Z220" s="45">
        <v>622.94880000000001</v>
      </c>
    </row>
    <row r="221" spans="1:26" x14ac:dyDescent="0.25">
      <c r="A221" s="51"/>
      <c r="B221" s="52"/>
      <c r="C221" s="53"/>
      <c r="D221" s="73"/>
      <c r="E221" s="55"/>
      <c r="F221" s="55"/>
      <c r="G221" s="55"/>
      <c r="H221" s="55"/>
      <c r="I221" s="55"/>
      <c r="J221" s="55"/>
      <c r="K221" s="55"/>
      <c r="L221" s="55"/>
      <c r="M221" s="55"/>
      <c r="N221" s="55"/>
      <c r="O221" s="55"/>
      <c r="P221" s="55"/>
      <c r="Q221" s="55"/>
      <c r="R221" s="55"/>
      <c r="S221" s="55"/>
      <c r="T221" s="55"/>
      <c r="U221" s="55"/>
      <c r="V221" s="55"/>
      <c r="W221" s="55"/>
      <c r="X221" s="55"/>
      <c r="Y221" s="55"/>
      <c r="Z221" s="55"/>
    </row>
    <row r="222" spans="1:26" x14ac:dyDescent="0.25">
      <c r="A222" s="41" t="s">
        <v>133</v>
      </c>
      <c r="B222" s="49" t="s">
        <v>58</v>
      </c>
      <c r="C222" s="43">
        <v>77066</v>
      </c>
      <c r="D222" s="44">
        <v>559.19999999999993</v>
      </c>
      <c r="E222" s="45">
        <v>100.43</v>
      </c>
      <c r="F222" s="45">
        <v>838.80000000000007</v>
      </c>
      <c r="G222" s="45">
        <v>214.36</v>
      </c>
      <c r="H222" s="45">
        <v>104.57039999999999</v>
      </c>
      <c r="I222" s="45">
        <v>102.52</v>
      </c>
      <c r="J222" s="45">
        <v>102.52</v>
      </c>
      <c r="K222" s="45">
        <v>102.52</v>
      </c>
      <c r="L222" s="45">
        <v>100.43</v>
      </c>
      <c r="M222" s="45">
        <v>100.43</v>
      </c>
      <c r="N222" s="45">
        <v>100.43</v>
      </c>
      <c r="O222" s="45">
        <v>100.43</v>
      </c>
      <c r="P222" s="45">
        <v>100.43</v>
      </c>
      <c r="Q222" s="45">
        <v>100.43</v>
      </c>
      <c r="R222" s="45">
        <v>559.19999999999993</v>
      </c>
      <c r="S222" s="45">
        <v>838.80000000000007</v>
      </c>
      <c r="T222" s="45">
        <v>118</v>
      </c>
      <c r="U222" s="45">
        <v>118</v>
      </c>
      <c r="V222" s="45">
        <v>118</v>
      </c>
      <c r="W222" s="45">
        <v>307.56</v>
      </c>
      <c r="X222" s="45">
        <v>668.24400000000003</v>
      </c>
      <c r="Y222" s="45">
        <v>668.24400000000003</v>
      </c>
      <c r="Z222" s="45">
        <v>622.94880000000001</v>
      </c>
    </row>
    <row r="223" spans="1:26" x14ac:dyDescent="0.25">
      <c r="A223" s="51"/>
      <c r="B223" s="52"/>
      <c r="C223" s="53"/>
      <c r="D223" s="73"/>
      <c r="E223" s="55"/>
      <c r="F223" s="55"/>
      <c r="G223" s="55"/>
      <c r="H223" s="55"/>
      <c r="I223" s="55"/>
      <c r="J223" s="55"/>
      <c r="K223" s="55"/>
      <c r="L223" s="55"/>
      <c r="M223" s="55"/>
      <c r="N223" s="55"/>
      <c r="O223" s="55"/>
      <c r="P223" s="55"/>
      <c r="Q223" s="55"/>
      <c r="R223" s="55"/>
      <c r="S223" s="55"/>
      <c r="T223" s="55"/>
      <c r="U223" s="55"/>
      <c r="V223" s="55"/>
      <c r="W223" s="55"/>
      <c r="X223" s="55"/>
      <c r="Y223" s="55"/>
      <c r="Z223" s="55"/>
    </row>
    <row r="224" spans="1:26" x14ac:dyDescent="0.25">
      <c r="A224" s="41" t="s">
        <v>134</v>
      </c>
      <c r="B224" s="49" t="s">
        <v>58</v>
      </c>
      <c r="C224" s="43">
        <v>77067</v>
      </c>
      <c r="D224" s="44">
        <v>223.79999999999998</v>
      </c>
      <c r="E224" s="45">
        <v>41.03</v>
      </c>
      <c r="F224" s="45">
        <v>335.7</v>
      </c>
      <c r="G224" s="45">
        <v>85.79</v>
      </c>
      <c r="H224" s="45">
        <v>41.8506</v>
      </c>
      <c r="I224" s="45">
        <v>41.03</v>
      </c>
      <c r="J224" s="45">
        <v>41.03</v>
      </c>
      <c r="K224" s="45">
        <v>41.03</v>
      </c>
      <c r="L224" s="45">
        <v>82.99</v>
      </c>
      <c r="M224" s="45">
        <v>82.99</v>
      </c>
      <c r="N224" s="45">
        <v>82.99</v>
      </c>
      <c r="O224" s="45">
        <v>82.99</v>
      </c>
      <c r="P224" s="45">
        <v>82.99</v>
      </c>
      <c r="Q224" s="45">
        <v>82.99</v>
      </c>
      <c r="R224" s="45">
        <v>223.79999999999998</v>
      </c>
      <c r="S224" s="45">
        <v>335.7</v>
      </c>
      <c r="T224" s="45">
        <v>118</v>
      </c>
      <c r="U224" s="45">
        <v>118</v>
      </c>
      <c r="V224" s="45">
        <v>118</v>
      </c>
      <c r="W224" s="45">
        <v>123.09</v>
      </c>
      <c r="X224" s="45">
        <v>267.44099999999997</v>
      </c>
      <c r="Y224" s="45">
        <v>267.44099999999997</v>
      </c>
      <c r="Z224" s="45">
        <v>249.31319999999999</v>
      </c>
    </row>
  </sheetData>
  <mergeCells count="3">
    <mergeCell ref="G9:K9"/>
    <mergeCell ref="L9:R9"/>
    <mergeCell ref="S9:Z9"/>
  </mergeCells>
  <hyperlinks>
    <hyperlink ref="A7" location="'START HERE'!A1" display="Return to Main Screen"/>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249"/>
  <sheetViews>
    <sheetView zoomScale="90" zoomScaleNormal="90" workbookViewId="0">
      <pane ySplit="10" topLeftCell="A11" activePane="bottomLeft" state="frozen"/>
      <selection pane="bottomLeft" activeCell="I33" sqref="I33"/>
    </sheetView>
  </sheetViews>
  <sheetFormatPr defaultColWidth="12.7109375" defaultRowHeight="14.25" x14ac:dyDescent="0.25"/>
  <cols>
    <col min="1" max="1" width="66.140625" style="22" bestFit="1" customWidth="1"/>
    <col min="2" max="2" width="24.85546875" style="22" customWidth="1"/>
    <col min="3" max="16384" width="12.7109375" style="22"/>
  </cols>
  <sheetData>
    <row r="1" spans="1:26" x14ac:dyDescent="0.25">
      <c r="A1" s="19" t="s">
        <v>0</v>
      </c>
      <c r="B1" s="20"/>
      <c r="C1" s="21"/>
      <c r="E1" s="23"/>
      <c r="H1" s="24"/>
      <c r="I1" s="24"/>
      <c r="J1" s="24"/>
      <c r="K1" s="24"/>
      <c r="L1" s="24"/>
      <c r="M1" s="24"/>
      <c r="N1" s="24"/>
      <c r="O1" s="24"/>
      <c r="P1" s="24"/>
      <c r="Q1" s="24"/>
      <c r="R1" s="24"/>
      <c r="S1" s="24"/>
      <c r="T1" s="24"/>
      <c r="U1" s="24"/>
      <c r="V1" s="24"/>
      <c r="W1" s="24"/>
      <c r="X1" s="24"/>
      <c r="Y1" s="24"/>
      <c r="Z1" s="24"/>
    </row>
    <row r="2" spans="1:26" x14ac:dyDescent="0.25">
      <c r="A2" s="25" t="s">
        <v>438</v>
      </c>
      <c r="B2" s="26"/>
      <c r="E2" s="23"/>
      <c r="H2" s="24"/>
      <c r="I2" s="24"/>
      <c r="J2" s="24"/>
      <c r="K2" s="24"/>
      <c r="L2" s="24"/>
      <c r="M2" s="24"/>
      <c r="N2" s="24"/>
      <c r="O2" s="24"/>
      <c r="P2" s="24"/>
      <c r="Q2" s="24"/>
      <c r="R2" s="24"/>
      <c r="S2" s="24"/>
      <c r="T2" s="24"/>
      <c r="U2" s="24"/>
      <c r="V2" s="24"/>
      <c r="W2" s="24"/>
      <c r="X2" s="24"/>
      <c r="Y2" s="24"/>
      <c r="Z2" s="24"/>
    </row>
    <row r="3" spans="1:26" x14ac:dyDescent="0.25">
      <c r="A3" s="19" t="s">
        <v>428</v>
      </c>
      <c r="B3" s="26"/>
      <c r="E3" s="23"/>
      <c r="H3" s="24" t="s">
        <v>1</v>
      </c>
      <c r="I3" s="24"/>
      <c r="J3" s="24"/>
      <c r="K3" s="24"/>
      <c r="L3" s="24"/>
      <c r="M3" s="24"/>
      <c r="N3" s="24"/>
      <c r="O3" s="24"/>
      <c r="P3" s="24"/>
      <c r="Q3" s="24"/>
      <c r="R3" s="24"/>
      <c r="S3" s="24"/>
      <c r="T3" s="24"/>
      <c r="U3" s="24"/>
      <c r="V3" s="24"/>
      <c r="W3" s="24"/>
      <c r="X3" s="24"/>
      <c r="Y3" s="24"/>
      <c r="Z3" s="24"/>
    </row>
    <row r="4" spans="1:26" x14ac:dyDescent="0.25">
      <c r="A4" s="27"/>
      <c r="B4" s="26"/>
      <c r="E4" s="23"/>
      <c r="H4" s="24"/>
      <c r="I4" s="24"/>
      <c r="J4" s="24"/>
      <c r="K4" s="24"/>
      <c r="L4" s="24"/>
      <c r="M4" s="24"/>
      <c r="N4" s="24"/>
      <c r="O4" s="24"/>
      <c r="P4" s="24"/>
      <c r="Q4" s="24"/>
      <c r="R4" s="24"/>
      <c r="S4" s="24"/>
      <c r="T4" s="24"/>
      <c r="U4" s="24"/>
      <c r="V4" s="24"/>
      <c r="W4" s="24"/>
      <c r="X4" s="24"/>
      <c r="Y4" s="24"/>
      <c r="Z4" s="24"/>
    </row>
    <row r="5" spans="1:26" x14ac:dyDescent="0.25">
      <c r="A5" s="27"/>
      <c r="B5" s="26"/>
      <c r="E5" s="23"/>
      <c r="H5" s="24"/>
      <c r="I5" s="24"/>
      <c r="J5" s="24"/>
      <c r="K5" s="24"/>
      <c r="L5" s="24"/>
      <c r="M5" s="24"/>
      <c r="N5" s="24"/>
      <c r="O5" s="24"/>
      <c r="P5" s="24"/>
      <c r="Q5" s="24"/>
      <c r="R5" s="24"/>
      <c r="S5" s="24"/>
      <c r="T5" s="24"/>
      <c r="U5" s="24"/>
      <c r="V5" s="24"/>
      <c r="W5" s="24"/>
      <c r="X5" s="24"/>
      <c r="Y5" s="24"/>
      <c r="Z5" s="24"/>
    </row>
    <row r="6" spans="1:26" x14ac:dyDescent="0.25">
      <c r="A6" s="27"/>
      <c r="B6" s="26"/>
      <c r="E6" s="23"/>
      <c r="H6" s="28" t="s">
        <v>2</v>
      </c>
      <c r="I6" s="24"/>
      <c r="J6" s="24"/>
      <c r="K6" s="24"/>
      <c r="L6" s="24"/>
      <c r="M6" s="24"/>
      <c r="N6" s="24"/>
      <c r="O6" s="24"/>
      <c r="P6" s="24"/>
      <c r="Q6" s="24"/>
      <c r="R6" s="24"/>
      <c r="S6" s="24"/>
      <c r="T6" s="24"/>
      <c r="U6" s="24"/>
      <c r="V6" s="24"/>
      <c r="W6" s="24"/>
      <c r="X6" s="24"/>
      <c r="Y6" s="24"/>
      <c r="Z6" s="24"/>
    </row>
    <row r="7" spans="1:26" x14ac:dyDescent="0.25">
      <c r="A7" s="29" t="s">
        <v>3</v>
      </c>
      <c r="B7" s="26"/>
      <c r="E7" s="30"/>
      <c r="H7" s="31" t="s">
        <v>1</v>
      </c>
      <c r="I7" s="24"/>
      <c r="J7" s="24"/>
      <c r="K7" s="24"/>
      <c r="L7" s="24"/>
      <c r="M7" s="24"/>
      <c r="N7" s="24"/>
      <c r="O7" s="24"/>
      <c r="P7" s="24"/>
      <c r="Q7" s="24"/>
      <c r="R7" s="24"/>
      <c r="S7" s="24"/>
      <c r="T7" s="24"/>
      <c r="U7" s="24"/>
      <c r="V7" s="24"/>
      <c r="W7" s="24"/>
      <c r="X7" s="24"/>
      <c r="Y7" s="24"/>
      <c r="Z7" s="24"/>
    </row>
    <row r="8" spans="1:26" ht="15" thickBot="1" x14ac:dyDescent="0.3">
      <c r="A8" s="29"/>
      <c r="B8" s="26"/>
      <c r="E8" s="30"/>
      <c r="H8" s="31"/>
      <c r="I8" s="24"/>
      <c r="J8" s="24"/>
      <c r="K8" s="24"/>
      <c r="L8" s="24"/>
      <c r="M8" s="24"/>
      <c r="N8" s="24"/>
      <c r="O8" s="24"/>
      <c r="P8" s="24"/>
      <c r="Q8" s="24"/>
      <c r="R8" s="24"/>
      <c r="S8" s="24"/>
      <c r="T8" s="24"/>
      <c r="U8" s="24"/>
      <c r="V8" s="24"/>
      <c r="W8" s="24"/>
      <c r="X8" s="24"/>
      <c r="Y8" s="24"/>
      <c r="Z8" s="24"/>
    </row>
    <row r="9" spans="1:26" ht="14.25" customHeight="1" thickBot="1" x14ac:dyDescent="0.3">
      <c r="A9" s="27"/>
      <c r="C9" s="32"/>
      <c r="D9" s="32"/>
      <c r="E9" s="22" t="s">
        <v>1</v>
      </c>
      <c r="G9" s="178" t="s">
        <v>429</v>
      </c>
      <c r="H9" s="179"/>
      <c r="I9" s="179"/>
      <c r="J9" s="179"/>
      <c r="K9" s="180"/>
      <c r="L9" s="181" t="s">
        <v>430</v>
      </c>
      <c r="M9" s="181"/>
      <c r="N9" s="181"/>
      <c r="O9" s="181"/>
      <c r="P9" s="181"/>
      <c r="Q9" s="181"/>
      <c r="R9" s="182"/>
      <c r="S9" s="183" t="s">
        <v>6</v>
      </c>
      <c r="T9" s="183"/>
      <c r="U9" s="183"/>
      <c r="V9" s="183"/>
      <c r="W9" s="183"/>
      <c r="X9" s="183"/>
      <c r="Y9" s="183"/>
      <c r="Z9" s="183"/>
    </row>
    <row r="10" spans="1:26" ht="57.75" thickBot="1" x14ac:dyDescent="0.3">
      <c r="A10" s="162" t="s">
        <v>7</v>
      </c>
      <c r="B10" s="126" t="s">
        <v>8</v>
      </c>
      <c r="C10" s="34" t="s">
        <v>9</v>
      </c>
      <c r="D10" s="35" t="s">
        <v>10</v>
      </c>
      <c r="E10" s="36" t="s">
        <v>11</v>
      </c>
      <c r="F10" s="36" t="s">
        <v>12</v>
      </c>
      <c r="G10" s="118" t="s">
        <v>431</v>
      </c>
      <c r="H10" s="118" t="s">
        <v>14</v>
      </c>
      <c r="I10" s="118" t="s">
        <v>15</v>
      </c>
      <c r="J10" s="118" t="s">
        <v>16</v>
      </c>
      <c r="K10" s="118" t="s">
        <v>17</v>
      </c>
      <c r="L10" s="119" t="s">
        <v>18</v>
      </c>
      <c r="M10" s="119" t="s">
        <v>19</v>
      </c>
      <c r="N10" s="119" t="s">
        <v>20</v>
      </c>
      <c r="O10" s="119" t="s">
        <v>21</v>
      </c>
      <c r="P10" s="119" t="s">
        <v>22</v>
      </c>
      <c r="Q10" s="119" t="s">
        <v>24</v>
      </c>
      <c r="R10" s="119" t="s">
        <v>23</v>
      </c>
      <c r="S10" s="120" t="s">
        <v>25</v>
      </c>
      <c r="T10" s="120" t="s">
        <v>26</v>
      </c>
      <c r="U10" s="120" t="s">
        <v>27</v>
      </c>
      <c r="V10" s="120" t="s">
        <v>28</v>
      </c>
      <c r="W10" s="120" t="s">
        <v>29</v>
      </c>
      <c r="X10" s="120" t="s">
        <v>30</v>
      </c>
      <c r="Y10" s="120" t="s">
        <v>31</v>
      </c>
      <c r="Z10" s="120" t="s">
        <v>32</v>
      </c>
    </row>
    <row r="11" spans="1:26" x14ac:dyDescent="0.25">
      <c r="A11" s="37"/>
      <c r="B11" s="37"/>
      <c r="C11" s="38"/>
      <c r="D11" s="39"/>
      <c r="E11" s="38"/>
      <c r="F11" s="38"/>
      <c r="G11" s="40"/>
      <c r="H11" s="40"/>
      <c r="I11" s="40"/>
      <c r="J11" s="40"/>
      <c r="K11" s="40"/>
      <c r="L11" s="40"/>
      <c r="M11" s="40"/>
      <c r="N11" s="40"/>
      <c r="O11" s="40"/>
      <c r="P11" s="40"/>
      <c r="Q11" s="40"/>
      <c r="R11" s="40"/>
      <c r="S11" s="40"/>
      <c r="T11" s="40"/>
      <c r="U11" s="40"/>
      <c r="V11" s="40"/>
      <c r="W11" s="40"/>
      <c r="X11" s="40"/>
      <c r="Y11" s="40"/>
      <c r="Z11" s="40"/>
    </row>
    <row r="12" spans="1:26" x14ac:dyDescent="0.25">
      <c r="A12" s="41" t="s">
        <v>135</v>
      </c>
      <c r="B12" s="49" t="s">
        <v>135</v>
      </c>
      <c r="C12" s="43">
        <v>80048</v>
      </c>
      <c r="D12" s="44">
        <v>115.8</v>
      </c>
      <c r="E12" s="45"/>
      <c r="F12" s="45"/>
      <c r="G12" s="45">
        <v>44.39</v>
      </c>
      <c r="H12" s="45">
        <v>8.6292000000000009</v>
      </c>
      <c r="I12" s="45">
        <v>8.4600000000000009</v>
      </c>
      <c r="J12" s="45">
        <v>5.69</v>
      </c>
      <c r="K12" s="45">
        <v>8.4600000000000009</v>
      </c>
      <c r="L12" s="45">
        <v>8.4600000000000009</v>
      </c>
      <c r="M12" s="45">
        <v>8.4600000000000009</v>
      </c>
      <c r="N12" s="45">
        <v>8.4600000000000009</v>
      </c>
      <c r="O12" s="45">
        <v>8.4600000000000009</v>
      </c>
      <c r="P12" s="45">
        <v>8.4600000000000009</v>
      </c>
      <c r="Q12" s="45">
        <v>8.4600000000000009</v>
      </c>
      <c r="R12" s="45">
        <v>115.8</v>
      </c>
      <c r="S12" s="45">
        <v>173.70000000000002</v>
      </c>
      <c r="T12" s="45">
        <v>5.69</v>
      </c>
      <c r="U12" s="45">
        <v>5.69</v>
      </c>
      <c r="V12" s="45">
        <v>5.69</v>
      </c>
      <c r="W12" s="45">
        <v>5.69</v>
      </c>
      <c r="X12" s="45">
        <v>138.381</v>
      </c>
      <c r="Y12" s="45">
        <v>138.381</v>
      </c>
      <c r="Z12" s="45">
        <v>129.00120000000001</v>
      </c>
    </row>
    <row r="13" spans="1:26" x14ac:dyDescent="0.25">
      <c r="A13" s="41"/>
      <c r="B13" s="49" t="s">
        <v>136</v>
      </c>
      <c r="C13" s="43">
        <v>36415</v>
      </c>
      <c r="D13" s="44">
        <v>16.8</v>
      </c>
      <c r="E13" s="45"/>
      <c r="F13" s="45"/>
      <c r="G13" s="45">
        <v>6.44</v>
      </c>
      <c r="H13" s="45">
        <v>3.06</v>
      </c>
      <c r="I13" s="45">
        <v>3</v>
      </c>
      <c r="J13" s="45">
        <v>5</v>
      </c>
      <c r="K13" s="45">
        <v>3</v>
      </c>
      <c r="L13" s="45">
        <v>3</v>
      </c>
      <c r="M13" s="45">
        <v>3</v>
      </c>
      <c r="N13" s="45">
        <v>3</v>
      </c>
      <c r="O13" s="45">
        <v>3</v>
      </c>
      <c r="P13" s="45">
        <v>3</v>
      </c>
      <c r="Q13" s="45">
        <v>3</v>
      </c>
      <c r="R13" s="45">
        <v>16.8</v>
      </c>
      <c r="S13" s="45">
        <v>25.2</v>
      </c>
      <c r="T13" s="45">
        <v>5</v>
      </c>
      <c r="U13" s="45">
        <v>5</v>
      </c>
      <c r="V13" s="45">
        <v>5</v>
      </c>
      <c r="W13" s="45">
        <v>5</v>
      </c>
      <c r="X13" s="45">
        <v>20.076000000000001</v>
      </c>
      <c r="Y13" s="45">
        <v>20.076000000000001</v>
      </c>
      <c r="Z13" s="45">
        <v>18.715199999999999</v>
      </c>
    </row>
    <row r="14" spans="1:26" x14ac:dyDescent="0.25">
      <c r="A14" s="41"/>
      <c r="B14" s="49" t="s">
        <v>38</v>
      </c>
      <c r="C14" s="49"/>
      <c r="D14" s="44">
        <v>132.6</v>
      </c>
      <c r="E14" s="45">
        <v>10.690000000000001</v>
      </c>
      <c r="F14" s="45">
        <v>198.9</v>
      </c>
      <c r="G14" s="44">
        <v>50.83</v>
      </c>
      <c r="H14" s="44">
        <v>11.689200000000001</v>
      </c>
      <c r="I14" s="44">
        <v>11.46</v>
      </c>
      <c r="J14" s="44">
        <v>10.690000000000001</v>
      </c>
      <c r="K14" s="44">
        <v>11.46</v>
      </c>
      <c r="L14" s="44">
        <v>11.46</v>
      </c>
      <c r="M14" s="44">
        <v>11.46</v>
      </c>
      <c r="N14" s="44">
        <v>11.46</v>
      </c>
      <c r="O14" s="44">
        <v>11.46</v>
      </c>
      <c r="P14" s="44">
        <v>11.46</v>
      </c>
      <c r="Q14" s="44">
        <v>11.46</v>
      </c>
      <c r="R14" s="44">
        <v>132.6</v>
      </c>
      <c r="S14" s="44">
        <v>198.9</v>
      </c>
      <c r="T14" s="44">
        <v>10.690000000000001</v>
      </c>
      <c r="U14" s="44">
        <v>10.690000000000001</v>
      </c>
      <c r="V14" s="44">
        <v>10.690000000000001</v>
      </c>
      <c r="W14" s="44">
        <v>10.690000000000001</v>
      </c>
      <c r="X14" s="44">
        <v>158.45699999999999</v>
      </c>
      <c r="Y14" s="44">
        <v>158.45699999999999</v>
      </c>
      <c r="Z14" s="44">
        <v>147.71640000000002</v>
      </c>
    </row>
    <row r="15" spans="1:26" x14ac:dyDescent="0.25">
      <c r="A15" s="46"/>
      <c r="B15" s="46"/>
      <c r="C15" s="46"/>
      <c r="D15" s="47"/>
      <c r="E15" s="46"/>
      <c r="F15" s="46"/>
      <c r="G15" s="46"/>
      <c r="H15" s="46"/>
      <c r="I15" s="46"/>
      <c r="J15" s="46"/>
      <c r="K15" s="46"/>
      <c r="L15" s="46"/>
      <c r="M15" s="46"/>
      <c r="N15" s="46"/>
      <c r="O15" s="46"/>
      <c r="P15" s="46"/>
      <c r="Q15" s="46"/>
      <c r="R15" s="46"/>
      <c r="S15" s="46"/>
      <c r="T15" s="46"/>
      <c r="U15" s="46"/>
      <c r="V15" s="46"/>
      <c r="W15" s="46"/>
      <c r="X15" s="46"/>
      <c r="Y15" s="46"/>
      <c r="Z15" s="46"/>
    </row>
    <row r="16" spans="1:26" x14ac:dyDescent="0.25">
      <c r="A16" s="41" t="s">
        <v>137</v>
      </c>
      <c r="B16" s="49" t="s">
        <v>138</v>
      </c>
      <c r="C16" s="43">
        <v>84520</v>
      </c>
      <c r="D16" s="44">
        <v>64.8</v>
      </c>
      <c r="E16" s="45"/>
      <c r="F16" s="45"/>
      <c r="G16" s="45">
        <v>24.84</v>
      </c>
      <c r="H16" s="45">
        <v>4.0289999999999999</v>
      </c>
      <c r="I16" s="45">
        <v>3.95</v>
      </c>
      <c r="J16" s="45">
        <v>3.35</v>
      </c>
      <c r="K16" s="45">
        <v>3.95</v>
      </c>
      <c r="L16" s="45">
        <v>3.95</v>
      </c>
      <c r="M16" s="45">
        <v>3.95</v>
      </c>
      <c r="N16" s="45">
        <v>3.95</v>
      </c>
      <c r="O16" s="45">
        <v>3.95</v>
      </c>
      <c r="P16" s="45">
        <v>3.95</v>
      </c>
      <c r="Q16" s="45">
        <v>3.95</v>
      </c>
      <c r="R16" s="45">
        <v>64.8</v>
      </c>
      <c r="S16" s="45">
        <v>97.2</v>
      </c>
      <c r="T16" s="45">
        <v>3.35</v>
      </c>
      <c r="U16" s="45">
        <v>3.35</v>
      </c>
      <c r="V16" s="45">
        <v>3.35</v>
      </c>
      <c r="W16" s="45">
        <v>3.35</v>
      </c>
      <c r="X16" s="45">
        <v>77.435999999999993</v>
      </c>
      <c r="Y16" s="45">
        <v>77.435999999999993</v>
      </c>
      <c r="Z16" s="45">
        <v>72.187200000000004</v>
      </c>
    </row>
    <row r="17" spans="1:26" x14ac:dyDescent="0.25">
      <c r="A17" s="41"/>
      <c r="B17" s="49" t="s">
        <v>136</v>
      </c>
      <c r="C17" s="43">
        <v>36415</v>
      </c>
      <c r="D17" s="44">
        <v>16.8</v>
      </c>
      <c r="E17" s="45"/>
      <c r="F17" s="45"/>
      <c r="G17" s="45">
        <v>6.44</v>
      </c>
      <c r="H17" s="45">
        <v>3.06</v>
      </c>
      <c r="I17" s="45">
        <v>3</v>
      </c>
      <c r="J17" s="45">
        <v>5</v>
      </c>
      <c r="K17" s="45">
        <v>3</v>
      </c>
      <c r="L17" s="45">
        <v>3</v>
      </c>
      <c r="M17" s="45">
        <v>3</v>
      </c>
      <c r="N17" s="45">
        <v>3</v>
      </c>
      <c r="O17" s="45">
        <v>3</v>
      </c>
      <c r="P17" s="45">
        <v>3</v>
      </c>
      <c r="Q17" s="45">
        <v>3</v>
      </c>
      <c r="R17" s="45">
        <v>16.8</v>
      </c>
      <c r="S17" s="45">
        <v>25.2</v>
      </c>
      <c r="T17" s="45">
        <v>5</v>
      </c>
      <c r="U17" s="45">
        <v>5</v>
      </c>
      <c r="V17" s="45">
        <v>5</v>
      </c>
      <c r="W17" s="45">
        <v>5</v>
      </c>
      <c r="X17" s="45">
        <v>20.076000000000001</v>
      </c>
      <c r="Y17" s="45">
        <v>20.076000000000001</v>
      </c>
      <c r="Z17" s="45">
        <v>18.715199999999999</v>
      </c>
    </row>
    <row r="18" spans="1:26" x14ac:dyDescent="0.25">
      <c r="A18" s="41"/>
      <c r="B18" s="49" t="s">
        <v>38</v>
      </c>
      <c r="C18" s="49"/>
      <c r="D18" s="44">
        <v>81.599999999999994</v>
      </c>
      <c r="E18" s="45">
        <v>6.95</v>
      </c>
      <c r="F18" s="45">
        <v>122.4</v>
      </c>
      <c r="G18" s="44">
        <v>31.28</v>
      </c>
      <c r="H18" s="44">
        <v>7.0890000000000004</v>
      </c>
      <c r="I18" s="44">
        <v>6.95</v>
      </c>
      <c r="J18" s="44">
        <v>8.35</v>
      </c>
      <c r="K18" s="44">
        <v>6.95</v>
      </c>
      <c r="L18" s="44">
        <v>6.95</v>
      </c>
      <c r="M18" s="44">
        <v>6.95</v>
      </c>
      <c r="N18" s="44">
        <v>6.95</v>
      </c>
      <c r="O18" s="44">
        <v>6.95</v>
      </c>
      <c r="P18" s="44">
        <v>6.95</v>
      </c>
      <c r="Q18" s="44">
        <v>6.95</v>
      </c>
      <c r="R18" s="44">
        <v>81.599999999999994</v>
      </c>
      <c r="S18" s="44">
        <v>122.4</v>
      </c>
      <c r="T18" s="44">
        <v>8.35</v>
      </c>
      <c r="U18" s="44">
        <v>8.35</v>
      </c>
      <c r="V18" s="44">
        <v>8.35</v>
      </c>
      <c r="W18" s="44">
        <v>8.35</v>
      </c>
      <c r="X18" s="44">
        <v>97.512</v>
      </c>
      <c r="Y18" s="44">
        <v>97.512</v>
      </c>
      <c r="Z18" s="44">
        <v>90.9024</v>
      </c>
    </row>
    <row r="19" spans="1:26" x14ac:dyDescent="0.25">
      <c r="A19" s="46"/>
      <c r="B19" s="46"/>
      <c r="C19" s="46"/>
      <c r="D19" s="47"/>
      <c r="E19" s="46"/>
      <c r="F19" s="46"/>
      <c r="G19" s="46"/>
      <c r="H19" s="46"/>
      <c r="I19" s="46"/>
      <c r="J19" s="46"/>
      <c r="K19" s="46"/>
      <c r="L19" s="46"/>
      <c r="M19" s="46"/>
      <c r="N19" s="46"/>
      <c r="O19" s="46"/>
      <c r="P19" s="46"/>
      <c r="Q19" s="46"/>
      <c r="R19" s="46"/>
      <c r="S19" s="46"/>
      <c r="T19" s="46"/>
      <c r="U19" s="46"/>
      <c r="V19" s="46"/>
      <c r="W19" s="46"/>
      <c r="X19" s="46"/>
      <c r="Y19" s="46"/>
      <c r="Z19" s="46"/>
    </row>
    <row r="20" spans="1:26" x14ac:dyDescent="0.25">
      <c r="A20" s="41" t="s">
        <v>139</v>
      </c>
      <c r="B20" s="49" t="s">
        <v>140</v>
      </c>
      <c r="C20" s="43">
        <v>85027</v>
      </c>
      <c r="D20" s="44">
        <v>49.8</v>
      </c>
      <c r="E20" s="45"/>
      <c r="F20" s="45"/>
      <c r="G20" s="45">
        <v>19.09</v>
      </c>
      <c r="H20" s="45">
        <v>6.5994000000000002</v>
      </c>
      <c r="I20" s="45">
        <v>6.47</v>
      </c>
      <c r="J20" s="45">
        <v>5.5</v>
      </c>
      <c r="K20" s="45">
        <v>6.47</v>
      </c>
      <c r="L20" s="45">
        <v>6.47</v>
      </c>
      <c r="M20" s="45">
        <v>6.47</v>
      </c>
      <c r="N20" s="45">
        <v>6.47</v>
      </c>
      <c r="O20" s="45">
        <v>6.47</v>
      </c>
      <c r="P20" s="45">
        <v>6.47</v>
      </c>
      <c r="Q20" s="45">
        <v>6.47</v>
      </c>
      <c r="R20" s="45">
        <v>49.8</v>
      </c>
      <c r="S20" s="45">
        <v>74.7</v>
      </c>
      <c r="T20" s="45">
        <v>5.5</v>
      </c>
      <c r="U20" s="45">
        <v>5.5</v>
      </c>
      <c r="V20" s="45">
        <v>5.5</v>
      </c>
      <c r="W20" s="45">
        <v>5.5</v>
      </c>
      <c r="X20" s="45">
        <v>59.510999999999996</v>
      </c>
      <c r="Y20" s="45">
        <v>59.510999999999996</v>
      </c>
      <c r="Z20" s="45">
        <v>55.477199999999996</v>
      </c>
    </row>
    <row r="21" spans="1:26" x14ac:dyDescent="0.25">
      <c r="A21" s="41"/>
      <c r="B21" s="49" t="s">
        <v>136</v>
      </c>
      <c r="C21" s="43">
        <v>36415</v>
      </c>
      <c r="D21" s="44">
        <v>16.8</v>
      </c>
      <c r="E21" s="45"/>
      <c r="F21" s="45"/>
      <c r="G21" s="45">
        <v>6.44</v>
      </c>
      <c r="H21" s="45">
        <v>3.06</v>
      </c>
      <c r="I21" s="45">
        <v>3</v>
      </c>
      <c r="J21" s="45">
        <v>5</v>
      </c>
      <c r="K21" s="45">
        <v>3</v>
      </c>
      <c r="L21" s="45">
        <v>3</v>
      </c>
      <c r="M21" s="45">
        <v>3</v>
      </c>
      <c r="N21" s="45">
        <v>3</v>
      </c>
      <c r="O21" s="45">
        <v>3</v>
      </c>
      <c r="P21" s="45">
        <v>3</v>
      </c>
      <c r="Q21" s="45">
        <v>3</v>
      </c>
      <c r="R21" s="45">
        <v>16.8</v>
      </c>
      <c r="S21" s="45">
        <v>25.2</v>
      </c>
      <c r="T21" s="45">
        <v>5</v>
      </c>
      <c r="U21" s="45">
        <v>5</v>
      </c>
      <c r="V21" s="45">
        <v>5</v>
      </c>
      <c r="W21" s="45">
        <v>5</v>
      </c>
      <c r="X21" s="45">
        <v>20.076000000000001</v>
      </c>
      <c r="Y21" s="45">
        <v>20.076000000000001</v>
      </c>
      <c r="Z21" s="45">
        <v>18.715199999999999</v>
      </c>
    </row>
    <row r="22" spans="1:26" x14ac:dyDescent="0.25">
      <c r="A22" s="41"/>
      <c r="B22" s="49" t="s">
        <v>38</v>
      </c>
      <c r="C22" s="49"/>
      <c r="D22" s="44">
        <v>66.599999999999994</v>
      </c>
      <c r="E22" s="45">
        <v>9.4699999999999989</v>
      </c>
      <c r="F22" s="45">
        <v>99.9</v>
      </c>
      <c r="G22" s="44">
        <v>25.53</v>
      </c>
      <c r="H22" s="44">
        <v>9.6593999999999998</v>
      </c>
      <c r="I22" s="44">
        <v>9.4699999999999989</v>
      </c>
      <c r="J22" s="44">
        <v>10.5</v>
      </c>
      <c r="K22" s="44">
        <v>9.4699999999999989</v>
      </c>
      <c r="L22" s="44">
        <v>9.4699999999999989</v>
      </c>
      <c r="M22" s="44">
        <v>9.4699999999999989</v>
      </c>
      <c r="N22" s="44">
        <v>9.4699999999999989</v>
      </c>
      <c r="O22" s="44">
        <v>9.4699999999999989</v>
      </c>
      <c r="P22" s="44">
        <v>9.4699999999999989</v>
      </c>
      <c r="Q22" s="44">
        <v>9.4699999999999989</v>
      </c>
      <c r="R22" s="44">
        <v>66.599999999999994</v>
      </c>
      <c r="S22" s="44">
        <v>99.9</v>
      </c>
      <c r="T22" s="44">
        <v>10.5</v>
      </c>
      <c r="U22" s="44">
        <v>10.5</v>
      </c>
      <c r="V22" s="44">
        <v>10.5</v>
      </c>
      <c r="W22" s="44">
        <v>10.5</v>
      </c>
      <c r="X22" s="44">
        <v>79.586999999999989</v>
      </c>
      <c r="Y22" s="44">
        <v>79.586999999999989</v>
      </c>
      <c r="Z22" s="44">
        <v>74.192399999999992</v>
      </c>
    </row>
    <row r="23" spans="1:26" x14ac:dyDescent="0.25">
      <c r="A23" s="46"/>
      <c r="B23" s="46"/>
      <c r="C23" s="46"/>
      <c r="D23" s="47"/>
      <c r="E23" s="46"/>
      <c r="F23" s="46"/>
      <c r="G23" s="46"/>
      <c r="H23" s="46"/>
      <c r="I23" s="46"/>
      <c r="J23" s="46"/>
      <c r="K23" s="46"/>
      <c r="L23" s="46"/>
      <c r="M23" s="46"/>
      <c r="N23" s="46"/>
      <c r="O23" s="46"/>
      <c r="P23" s="46"/>
      <c r="Q23" s="46"/>
      <c r="R23" s="46"/>
      <c r="S23" s="46"/>
      <c r="T23" s="46"/>
      <c r="U23" s="46"/>
      <c r="V23" s="46"/>
      <c r="W23" s="46"/>
      <c r="X23" s="46"/>
      <c r="Y23" s="46"/>
      <c r="Z23" s="46"/>
    </row>
    <row r="24" spans="1:26" x14ac:dyDescent="0.25">
      <c r="A24" s="41" t="s">
        <v>141</v>
      </c>
      <c r="B24" s="49" t="s">
        <v>142</v>
      </c>
      <c r="C24" s="43">
        <v>85025</v>
      </c>
      <c r="D24" s="44">
        <v>93.6</v>
      </c>
      <c r="E24" s="45"/>
      <c r="F24" s="45"/>
      <c r="G24" s="45">
        <v>35.880000000000003</v>
      </c>
      <c r="H24" s="45">
        <v>7.9253999999999998</v>
      </c>
      <c r="I24" s="45">
        <v>7.77</v>
      </c>
      <c r="J24" s="45">
        <v>6.61</v>
      </c>
      <c r="K24" s="45">
        <v>7.77</v>
      </c>
      <c r="L24" s="45">
        <v>7.77</v>
      </c>
      <c r="M24" s="45">
        <v>7.77</v>
      </c>
      <c r="N24" s="45">
        <v>7.77</v>
      </c>
      <c r="O24" s="45">
        <v>7.77</v>
      </c>
      <c r="P24" s="45">
        <v>7.77</v>
      </c>
      <c r="Q24" s="45">
        <v>7.77</v>
      </c>
      <c r="R24" s="45">
        <v>93.6</v>
      </c>
      <c r="S24" s="45">
        <v>140.4</v>
      </c>
      <c r="T24" s="45">
        <v>6.61</v>
      </c>
      <c r="U24" s="45">
        <v>6.61</v>
      </c>
      <c r="V24" s="45">
        <v>6.61</v>
      </c>
      <c r="W24" s="45">
        <v>6.61</v>
      </c>
      <c r="X24" s="45">
        <v>111.85199999999999</v>
      </c>
      <c r="Y24" s="45">
        <v>111.85199999999999</v>
      </c>
      <c r="Z24" s="45">
        <v>104.2704</v>
      </c>
    </row>
    <row r="25" spans="1:26" x14ac:dyDescent="0.25">
      <c r="A25" s="41"/>
      <c r="B25" s="49" t="s">
        <v>136</v>
      </c>
      <c r="C25" s="43">
        <v>36415</v>
      </c>
      <c r="D25" s="44">
        <v>16.8</v>
      </c>
      <c r="E25" s="45"/>
      <c r="F25" s="45"/>
      <c r="G25" s="45">
        <v>6.44</v>
      </c>
      <c r="H25" s="45">
        <v>3.06</v>
      </c>
      <c r="I25" s="45">
        <v>3</v>
      </c>
      <c r="J25" s="45">
        <v>5</v>
      </c>
      <c r="K25" s="45">
        <v>3</v>
      </c>
      <c r="L25" s="45">
        <v>3</v>
      </c>
      <c r="M25" s="45">
        <v>3</v>
      </c>
      <c r="N25" s="45">
        <v>3</v>
      </c>
      <c r="O25" s="45">
        <v>3</v>
      </c>
      <c r="P25" s="45">
        <v>3</v>
      </c>
      <c r="Q25" s="45">
        <v>3</v>
      </c>
      <c r="R25" s="45">
        <v>16.8</v>
      </c>
      <c r="S25" s="45">
        <v>25.2</v>
      </c>
      <c r="T25" s="45">
        <v>5</v>
      </c>
      <c r="U25" s="45">
        <v>5</v>
      </c>
      <c r="V25" s="45">
        <v>5</v>
      </c>
      <c r="W25" s="45">
        <v>5</v>
      </c>
      <c r="X25" s="45">
        <v>20.076000000000001</v>
      </c>
      <c r="Y25" s="45">
        <v>20.076000000000001</v>
      </c>
      <c r="Z25" s="45">
        <v>18.715199999999999</v>
      </c>
    </row>
    <row r="26" spans="1:26" x14ac:dyDescent="0.25">
      <c r="A26" s="41"/>
      <c r="B26" s="49" t="s">
        <v>38</v>
      </c>
      <c r="C26" s="49"/>
      <c r="D26" s="44">
        <v>110.39999999999999</v>
      </c>
      <c r="E26" s="45">
        <v>10.77</v>
      </c>
      <c r="F26" s="45">
        <v>165.6</v>
      </c>
      <c r="G26" s="44">
        <v>42.32</v>
      </c>
      <c r="H26" s="44">
        <v>10.9854</v>
      </c>
      <c r="I26" s="44">
        <v>10.77</v>
      </c>
      <c r="J26" s="44">
        <v>11.61</v>
      </c>
      <c r="K26" s="44">
        <v>10.77</v>
      </c>
      <c r="L26" s="44">
        <v>10.77</v>
      </c>
      <c r="M26" s="44">
        <v>10.77</v>
      </c>
      <c r="N26" s="44">
        <v>10.77</v>
      </c>
      <c r="O26" s="44">
        <v>10.77</v>
      </c>
      <c r="P26" s="44">
        <v>10.77</v>
      </c>
      <c r="Q26" s="44">
        <v>10.77</v>
      </c>
      <c r="R26" s="44">
        <v>110.39999999999999</v>
      </c>
      <c r="S26" s="44">
        <v>165.6</v>
      </c>
      <c r="T26" s="44">
        <v>11.61</v>
      </c>
      <c r="U26" s="44">
        <v>11.61</v>
      </c>
      <c r="V26" s="44">
        <v>11.61</v>
      </c>
      <c r="W26" s="44">
        <v>11.61</v>
      </c>
      <c r="X26" s="44">
        <v>131.928</v>
      </c>
      <c r="Y26" s="44">
        <v>131.928</v>
      </c>
      <c r="Z26" s="44">
        <v>122.98559999999999</v>
      </c>
    </row>
    <row r="27" spans="1:26" x14ac:dyDescent="0.25">
      <c r="A27" s="46"/>
      <c r="B27" s="46"/>
      <c r="C27" s="46"/>
      <c r="D27" s="47"/>
      <c r="E27" s="46"/>
      <c r="F27" s="46"/>
      <c r="G27" s="46"/>
      <c r="H27" s="46"/>
      <c r="I27" s="46"/>
      <c r="J27" s="46"/>
      <c r="K27" s="46"/>
      <c r="L27" s="46"/>
      <c r="M27" s="46"/>
      <c r="N27" s="46"/>
      <c r="O27" s="46"/>
      <c r="P27" s="46"/>
      <c r="Q27" s="46"/>
      <c r="R27" s="46"/>
      <c r="S27" s="46"/>
      <c r="T27" s="46"/>
      <c r="U27" s="46"/>
      <c r="V27" s="46"/>
      <c r="W27" s="46"/>
      <c r="X27" s="46"/>
      <c r="Y27" s="46"/>
      <c r="Z27" s="46"/>
    </row>
    <row r="28" spans="1:26" x14ac:dyDescent="0.25">
      <c r="A28" s="41" t="s">
        <v>143</v>
      </c>
      <c r="B28" s="49" t="s">
        <v>143</v>
      </c>
      <c r="C28" s="43">
        <v>80053</v>
      </c>
      <c r="D28" s="44">
        <v>136.79999999999998</v>
      </c>
      <c r="E28" s="45"/>
      <c r="F28" s="45"/>
      <c r="G28" s="45">
        <v>52.440000000000005</v>
      </c>
      <c r="H28" s="45">
        <v>10.7712</v>
      </c>
      <c r="I28" s="45">
        <v>10.56</v>
      </c>
      <c r="J28" s="45">
        <v>7.15</v>
      </c>
      <c r="K28" s="45">
        <v>10.56</v>
      </c>
      <c r="L28" s="45">
        <v>10.56</v>
      </c>
      <c r="M28" s="45">
        <v>10.56</v>
      </c>
      <c r="N28" s="45">
        <v>10.56</v>
      </c>
      <c r="O28" s="45">
        <v>10.56</v>
      </c>
      <c r="P28" s="45">
        <v>10.56</v>
      </c>
      <c r="Q28" s="45">
        <v>10.56</v>
      </c>
      <c r="R28" s="45">
        <v>136.79999999999998</v>
      </c>
      <c r="S28" s="45">
        <v>205.20000000000002</v>
      </c>
      <c r="T28" s="45">
        <v>7.15</v>
      </c>
      <c r="U28" s="45">
        <v>7.15</v>
      </c>
      <c r="V28" s="45">
        <v>7.15</v>
      </c>
      <c r="W28" s="45">
        <v>7.15</v>
      </c>
      <c r="X28" s="45">
        <v>163.476</v>
      </c>
      <c r="Y28" s="45">
        <v>163.476</v>
      </c>
      <c r="Z28" s="45">
        <v>152.39519999999999</v>
      </c>
    </row>
    <row r="29" spans="1:26" x14ac:dyDescent="0.25">
      <c r="A29" s="41"/>
      <c r="B29" s="49" t="s">
        <v>136</v>
      </c>
      <c r="C29" s="43">
        <v>36415</v>
      </c>
      <c r="D29" s="44">
        <v>16.8</v>
      </c>
      <c r="E29" s="45"/>
      <c r="F29" s="45"/>
      <c r="G29" s="45">
        <v>6.44</v>
      </c>
      <c r="H29" s="45">
        <v>3.06</v>
      </c>
      <c r="I29" s="45">
        <v>3</v>
      </c>
      <c r="J29" s="45">
        <v>5</v>
      </c>
      <c r="K29" s="45">
        <v>3</v>
      </c>
      <c r="L29" s="45">
        <v>3</v>
      </c>
      <c r="M29" s="45">
        <v>3</v>
      </c>
      <c r="N29" s="45">
        <v>3</v>
      </c>
      <c r="O29" s="45">
        <v>3</v>
      </c>
      <c r="P29" s="45">
        <v>3</v>
      </c>
      <c r="Q29" s="45">
        <v>3</v>
      </c>
      <c r="R29" s="45">
        <v>16.8</v>
      </c>
      <c r="S29" s="45">
        <v>25.2</v>
      </c>
      <c r="T29" s="45">
        <v>5</v>
      </c>
      <c r="U29" s="45">
        <v>5</v>
      </c>
      <c r="V29" s="45">
        <v>5</v>
      </c>
      <c r="W29" s="45">
        <v>5</v>
      </c>
      <c r="X29" s="45">
        <v>20.076000000000001</v>
      </c>
      <c r="Y29" s="45">
        <v>20.076000000000001</v>
      </c>
      <c r="Z29" s="45">
        <v>18.715199999999999</v>
      </c>
    </row>
    <row r="30" spans="1:26" x14ac:dyDescent="0.25">
      <c r="A30" s="41"/>
      <c r="B30" s="49" t="s">
        <v>38</v>
      </c>
      <c r="C30" s="49"/>
      <c r="D30" s="44">
        <v>153.6</v>
      </c>
      <c r="E30" s="45">
        <v>12.15</v>
      </c>
      <c r="F30" s="45">
        <v>230.4</v>
      </c>
      <c r="G30" s="44">
        <v>58.88</v>
      </c>
      <c r="H30" s="44">
        <v>13.831200000000001</v>
      </c>
      <c r="I30" s="44">
        <v>13.56</v>
      </c>
      <c r="J30" s="44">
        <v>12.15</v>
      </c>
      <c r="K30" s="44">
        <v>13.56</v>
      </c>
      <c r="L30" s="44">
        <v>13.56</v>
      </c>
      <c r="M30" s="44">
        <v>13.56</v>
      </c>
      <c r="N30" s="44">
        <v>13.56</v>
      </c>
      <c r="O30" s="44">
        <v>13.56</v>
      </c>
      <c r="P30" s="44">
        <v>13.56</v>
      </c>
      <c r="Q30" s="44">
        <v>13.56</v>
      </c>
      <c r="R30" s="44">
        <v>153.6</v>
      </c>
      <c r="S30" s="44">
        <v>230.4</v>
      </c>
      <c r="T30" s="44">
        <v>12.15</v>
      </c>
      <c r="U30" s="44">
        <v>12.15</v>
      </c>
      <c r="V30" s="44">
        <v>12.15</v>
      </c>
      <c r="W30" s="44">
        <v>12.15</v>
      </c>
      <c r="X30" s="44">
        <v>183.55199999999999</v>
      </c>
      <c r="Y30" s="44">
        <v>183.55199999999999</v>
      </c>
      <c r="Z30" s="44">
        <v>171.1104</v>
      </c>
    </row>
    <row r="31" spans="1:26" x14ac:dyDescent="0.25">
      <c r="A31" s="46"/>
      <c r="B31" s="46"/>
      <c r="C31" s="46"/>
      <c r="D31" s="47"/>
      <c r="E31" s="46"/>
      <c r="F31" s="46"/>
      <c r="G31" s="46"/>
      <c r="H31" s="46"/>
      <c r="I31" s="46"/>
      <c r="J31" s="46"/>
      <c r="K31" s="46"/>
      <c r="L31" s="46"/>
      <c r="M31" s="46"/>
      <c r="N31" s="46"/>
      <c r="O31" s="46"/>
      <c r="P31" s="46"/>
      <c r="Q31" s="46"/>
      <c r="R31" s="46"/>
      <c r="S31" s="46"/>
      <c r="T31" s="46"/>
      <c r="U31" s="46"/>
      <c r="V31" s="46"/>
      <c r="W31" s="46"/>
      <c r="X31" s="46"/>
      <c r="Y31" s="46"/>
      <c r="Z31" s="46"/>
    </row>
    <row r="32" spans="1:26" x14ac:dyDescent="0.25">
      <c r="A32" s="41" t="s">
        <v>144</v>
      </c>
      <c r="B32" s="49" t="s">
        <v>145</v>
      </c>
      <c r="C32" s="43" t="s">
        <v>146</v>
      </c>
      <c r="D32" s="44">
        <v>75.599999999999994</v>
      </c>
      <c r="E32" s="45"/>
      <c r="F32" s="45"/>
      <c r="G32" s="45">
        <v>28.98</v>
      </c>
      <c r="H32" s="45">
        <v>52.336200000000005</v>
      </c>
      <c r="I32" s="45">
        <v>51.31</v>
      </c>
      <c r="J32" s="45">
        <v>51.31</v>
      </c>
      <c r="K32" s="45">
        <v>51.31</v>
      </c>
      <c r="L32" s="45">
        <v>51.31</v>
      </c>
      <c r="M32" s="45">
        <v>51.31</v>
      </c>
      <c r="N32" s="45">
        <v>51.31</v>
      </c>
      <c r="O32" s="45">
        <v>51.31</v>
      </c>
      <c r="P32" s="45">
        <v>51.31</v>
      </c>
      <c r="Q32" s="45">
        <v>51.31</v>
      </c>
      <c r="R32" s="45">
        <v>75.599999999999994</v>
      </c>
      <c r="S32" s="45">
        <v>113.4</v>
      </c>
      <c r="T32" s="45">
        <v>51.31</v>
      </c>
      <c r="U32" s="45">
        <v>51.31</v>
      </c>
      <c r="V32" s="45">
        <v>51.31</v>
      </c>
      <c r="W32" s="45">
        <v>51.31</v>
      </c>
      <c r="X32" s="45">
        <v>90.341999999999999</v>
      </c>
      <c r="Y32" s="45">
        <v>90.341999999999999</v>
      </c>
      <c r="Z32" s="45">
        <v>84.218400000000003</v>
      </c>
    </row>
    <row r="33" spans="1:26" x14ac:dyDescent="0.25">
      <c r="A33" s="41"/>
      <c r="B33" s="49" t="s">
        <v>147</v>
      </c>
      <c r="C33" s="43" t="s">
        <v>148</v>
      </c>
      <c r="D33" s="44">
        <v>33.6</v>
      </c>
      <c r="E33" s="45"/>
      <c r="F33" s="45"/>
      <c r="G33" s="45">
        <v>12.88</v>
      </c>
      <c r="H33" s="45">
        <v>6.2831999999999999</v>
      </c>
      <c r="I33" s="45">
        <v>6.16</v>
      </c>
      <c r="J33" s="45">
        <v>22.98</v>
      </c>
      <c r="K33" s="45">
        <v>6.16</v>
      </c>
      <c r="L33" s="45">
        <v>22.974437999999999</v>
      </c>
      <c r="M33" s="45">
        <v>22.974437999999999</v>
      </c>
      <c r="N33" s="45">
        <v>22.974437999999999</v>
      </c>
      <c r="O33" s="45">
        <v>22.974437999999999</v>
      </c>
      <c r="P33" s="45">
        <v>22.974437999999999</v>
      </c>
      <c r="Q33" s="45">
        <v>22.974437999999999</v>
      </c>
      <c r="R33" s="45">
        <v>33.6</v>
      </c>
      <c r="S33" s="45">
        <v>50.4</v>
      </c>
      <c r="T33" s="45">
        <v>22.98</v>
      </c>
      <c r="U33" s="45">
        <v>22.98</v>
      </c>
      <c r="V33" s="45">
        <v>22.98</v>
      </c>
      <c r="W33" s="45">
        <v>22.98</v>
      </c>
      <c r="X33" s="45">
        <v>40.152000000000001</v>
      </c>
      <c r="Y33" s="45">
        <v>40.152000000000001</v>
      </c>
      <c r="Z33" s="45">
        <v>37.430399999999999</v>
      </c>
    </row>
    <row r="34" spans="1:26" x14ac:dyDescent="0.25">
      <c r="A34" s="41"/>
      <c r="B34" s="49" t="s">
        <v>38</v>
      </c>
      <c r="C34" s="49"/>
      <c r="D34" s="44">
        <v>109.19999999999999</v>
      </c>
      <c r="E34" s="45">
        <v>41.86</v>
      </c>
      <c r="F34" s="45">
        <v>163.80000000000001</v>
      </c>
      <c r="G34" s="44">
        <v>41.86</v>
      </c>
      <c r="H34" s="44">
        <v>58.619400000000006</v>
      </c>
      <c r="I34" s="44">
        <v>57.47</v>
      </c>
      <c r="J34" s="44">
        <v>74.290000000000006</v>
      </c>
      <c r="K34" s="44">
        <v>57.47</v>
      </c>
      <c r="L34" s="44">
        <v>74.284437999999994</v>
      </c>
      <c r="M34" s="44">
        <v>74.284437999999994</v>
      </c>
      <c r="N34" s="44">
        <v>74.284437999999994</v>
      </c>
      <c r="O34" s="44">
        <v>74.284437999999994</v>
      </c>
      <c r="P34" s="44">
        <v>74.284437999999994</v>
      </c>
      <c r="Q34" s="44">
        <v>74.284437999999994</v>
      </c>
      <c r="R34" s="44">
        <v>109.19999999999999</v>
      </c>
      <c r="S34" s="44">
        <v>163.80000000000001</v>
      </c>
      <c r="T34" s="44">
        <v>74.290000000000006</v>
      </c>
      <c r="U34" s="44">
        <v>74.290000000000006</v>
      </c>
      <c r="V34" s="44">
        <v>74.290000000000006</v>
      </c>
      <c r="W34" s="44">
        <v>74.290000000000006</v>
      </c>
      <c r="X34" s="44">
        <v>130.494</v>
      </c>
      <c r="Y34" s="44">
        <v>130.494</v>
      </c>
      <c r="Z34" s="44">
        <v>121.64879999999999</v>
      </c>
    </row>
    <row r="35" spans="1:26" x14ac:dyDescent="0.25">
      <c r="A35" s="46"/>
      <c r="B35" s="46"/>
      <c r="C35" s="46"/>
      <c r="D35" s="47"/>
      <c r="E35" s="46"/>
      <c r="F35" s="46"/>
      <c r="G35" s="46"/>
      <c r="H35" s="46"/>
      <c r="I35" s="46"/>
      <c r="J35" s="46"/>
      <c r="K35" s="46"/>
      <c r="L35" s="46"/>
      <c r="M35" s="46"/>
      <c r="N35" s="46"/>
      <c r="O35" s="46"/>
      <c r="P35" s="46"/>
      <c r="Q35" s="46"/>
      <c r="R35" s="46"/>
      <c r="S35" s="46"/>
      <c r="T35" s="46"/>
      <c r="U35" s="46"/>
      <c r="V35" s="46"/>
      <c r="W35" s="46"/>
      <c r="X35" s="46"/>
      <c r="Y35" s="46"/>
      <c r="Z35" s="46"/>
    </row>
    <row r="36" spans="1:26" x14ac:dyDescent="0.25">
      <c r="A36" s="41" t="s">
        <v>149</v>
      </c>
      <c r="B36" s="49" t="s">
        <v>145</v>
      </c>
      <c r="C36" s="43" t="s">
        <v>150</v>
      </c>
      <c r="D36" s="44">
        <v>80.399999999999991</v>
      </c>
      <c r="E36" s="45"/>
      <c r="F36" s="45"/>
      <c r="G36" s="45">
        <v>30.82</v>
      </c>
      <c r="H36" s="45">
        <v>76.5</v>
      </c>
      <c r="I36" s="45">
        <v>75</v>
      </c>
      <c r="J36" s="45">
        <v>100</v>
      </c>
      <c r="K36" s="45">
        <v>75</v>
      </c>
      <c r="L36" s="45">
        <v>75</v>
      </c>
      <c r="M36" s="45">
        <v>75</v>
      </c>
      <c r="N36" s="45">
        <v>75</v>
      </c>
      <c r="O36" s="45">
        <v>75</v>
      </c>
      <c r="P36" s="45">
        <v>75</v>
      </c>
      <c r="Q36" s="45">
        <v>75</v>
      </c>
      <c r="R36" s="45">
        <v>80.399999999999991</v>
      </c>
      <c r="S36" s="45">
        <v>120.60000000000001</v>
      </c>
      <c r="T36" s="45">
        <v>100</v>
      </c>
      <c r="U36" s="45">
        <v>100</v>
      </c>
      <c r="V36" s="45">
        <v>100</v>
      </c>
      <c r="W36" s="45">
        <v>100</v>
      </c>
      <c r="X36" s="45">
        <v>96.078000000000003</v>
      </c>
      <c r="Y36" s="45">
        <v>96.078000000000003</v>
      </c>
      <c r="Z36" s="45">
        <v>89.565600000000003</v>
      </c>
    </row>
    <row r="37" spans="1:26" x14ac:dyDescent="0.25">
      <c r="A37" s="41"/>
      <c r="B37" s="49" t="s">
        <v>147</v>
      </c>
      <c r="C37" s="43" t="s">
        <v>148</v>
      </c>
      <c r="D37" s="44">
        <v>33.6</v>
      </c>
      <c r="E37" s="45"/>
      <c r="F37" s="45"/>
      <c r="G37" s="45">
        <v>12.88</v>
      </c>
      <c r="H37" s="45">
        <v>6.2831999999999999</v>
      </c>
      <c r="I37" s="45">
        <v>6.16</v>
      </c>
      <c r="J37" s="45">
        <v>22.98</v>
      </c>
      <c r="K37" s="45">
        <v>6.16</v>
      </c>
      <c r="L37" s="45">
        <v>22.974437999999999</v>
      </c>
      <c r="M37" s="45">
        <v>22.974437999999999</v>
      </c>
      <c r="N37" s="45">
        <v>22.974437999999999</v>
      </c>
      <c r="O37" s="45">
        <v>22.974437999999999</v>
      </c>
      <c r="P37" s="45">
        <v>22.974437999999999</v>
      </c>
      <c r="Q37" s="45">
        <v>22.974437999999999</v>
      </c>
      <c r="R37" s="45">
        <v>33.6</v>
      </c>
      <c r="S37" s="45">
        <v>50.4</v>
      </c>
      <c r="T37" s="45">
        <v>22.98</v>
      </c>
      <c r="U37" s="45">
        <v>22.98</v>
      </c>
      <c r="V37" s="45">
        <v>22.98</v>
      </c>
      <c r="W37" s="45">
        <v>22.98</v>
      </c>
      <c r="X37" s="45">
        <v>40.152000000000001</v>
      </c>
      <c r="Y37" s="45">
        <v>40.152000000000001</v>
      </c>
      <c r="Z37" s="45">
        <v>37.430399999999999</v>
      </c>
    </row>
    <row r="38" spans="1:26" x14ac:dyDescent="0.25">
      <c r="A38" s="41"/>
      <c r="B38" s="49" t="s">
        <v>38</v>
      </c>
      <c r="C38" s="49"/>
      <c r="D38" s="44">
        <v>114</v>
      </c>
      <c r="E38" s="45">
        <v>43.7</v>
      </c>
      <c r="F38" s="45">
        <v>171</v>
      </c>
      <c r="G38" s="44">
        <v>43.7</v>
      </c>
      <c r="H38" s="44">
        <v>82.783199999999994</v>
      </c>
      <c r="I38" s="44">
        <v>81.16</v>
      </c>
      <c r="J38" s="44">
        <v>122.98</v>
      </c>
      <c r="K38" s="44">
        <v>81.16</v>
      </c>
      <c r="L38" s="44">
        <v>97.974437999999992</v>
      </c>
      <c r="M38" s="44">
        <v>97.974437999999992</v>
      </c>
      <c r="N38" s="44">
        <v>97.974437999999992</v>
      </c>
      <c r="O38" s="44">
        <v>97.974437999999992</v>
      </c>
      <c r="P38" s="44">
        <v>97.974437999999992</v>
      </c>
      <c r="Q38" s="44">
        <v>97.974437999999992</v>
      </c>
      <c r="R38" s="44">
        <v>114</v>
      </c>
      <c r="S38" s="44">
        <v>171</v>
      </c>
      <c r="T38" s="44">
        <v>122.98</v>
      </c>
      <c r="U38" s="44">
        <v>122.98</v>
      </c>
      <c r="V38" s="44">
        <v>122.98</v>
      </c>
      <c r="W38" s="44">
        <v>122.98</v>
      </c>
      <c r="X38" s="44">
        <v>136.23000000000002</v>
      </c>
      <c r="Y38" s="44">
        <v>136.23000000000002</v>
      </c>
      <c r="Z38" s="44">
        <v>126.99600000000001</v>
      </c>
    </row>
    <row r="39" spans="1:26" x14ac:dyDescent="0.25">
      <c r="A39" s="46"/>
      <c r="B39" s="46"/>
      <c r="C39" s="46"/>
      <c r="D39" s="47"/>
      <c r="E39" s="46"/>
      <c r="F39" s="46"/>
      <c r="G39" s="46"/>
      <c r="H39" s="46"/>
      <c r="I39" s="46"/>
      <c r="J39" s="46"/>
      <c r="K39" s="46"/>
      <c r="L39" s="46"/>
      <c r="M39" s="46"/>
      <c r="N39" s="46"/>
      <c r="O39" s="46"/>
      <c r="P39" s="46"/>
      <c r="Q39" s="46"/>
      <c r="R39" s="46"/>
      <c r="S39" s="46"/>
      <c r="T39" s="46"/>
      <c r="U39" s="46"/>
      <c r="V39" s="46"/>
      <c r="W39" s="46"/>
      <c r="X39" s="46"/>
      <c r="Y39" s="46"/>
      <c r="Z39" s="46"/>
    </row>
    <row r="40" spans="1:26" x14ac:dyDescent="0.25">
      <c r="A40" s="41" t="s">
        <v>151</v>
      </c>
      <c r="B40" s="49" t="s">
        <v>145</v>
      </c>
      <c r="C40" s="43" t="s">
        <v>150</v>
      </c>
      <c r="D40" s="44">
        <v>80.399999999999991</v>
      </c>
      <c r="E40" s="45"/>
      <c r="F40" s="45"/>
      <c r="G40" s="45">
        <v>30.82</v>
      </c>
      <c r="H40" s="45">
        <v>76.5</v>
      </c>
      <c r="I40" s="45">
        <v>75</v>
      </c>
      <c r="J40" s="45">
        <v>100</v>
      </c>
      <c r="K40" s="45">
        <v>75</v>
      </c>
      <c r="L40" s="45">
        <v>75</v>
      </c>
      <c r="M40" s="45">
        <v>75</v>
      </c>
      <c r="N40" s="45">
        <v>75</v>
      </c>
      <c r="O40" s="45">
        <v>75</v>
      </c>
      <c r="P40" s="45">
        <v>75</v>
      </c>
      <c r="Q40" s="45">
        <v>75</v>
      </c>
      <c r="R40" s="45">
        <v>80.399999999999991</v>
      </c>
      <c r="S40" s="45">
        <v>120.60000000000001</v>
      </c>
      <c r="T40" s="45">
        <v>100</v>
      </c>
      <c r="U40" s="45">
        <v>100</v>
      </c>
      <c r="V40" s="45">
        <v>100</v>
      </c>
      <c r="W40" s="45">
        <v>100</v>
      </c>
      <c r="X40" s="45">
        <v>96.078000000000003</v>
      </c>
      <c r="Y40" s="45">
        <v>96.078000000000003</v>
      </c>
      <c r="Z40" s="45">
        <v>89.565600000000003</v>
      </c>
    </row>
    <row r="41" spans="1:26" x14ac:dyDescent="0.25">
      <c r="A41" s="41"/>
      <c r="B41" s="49" t="s">
        <v>147</v>
      </c>
      <c r="C41" s="43" t="s">
        <v>148</v>
      </c>
      <c r="D41" s="44">
        <v>33.6</v>
      </c>
      <c r="E41" s="45"/>
      <c r="F41" s="45"/>
      <c r="G41" s="45">
        <v>12.88</v>
      </c>
      <c r="H41" s="45">
        <v>6.2831999999999999</v>
      </c>
      <c r="I41" s="45">
        <v>6.16</v>
      </c>
      <c r="J41" s="45">
        <v>22.98</v>
      </c>
      <c r="K41" s="45">
        <v>6.16</v>
      </c>
      <c r="L41" s="45">
        <v>22.974437999999999</v>
      </c>
      <c r="M41" s="45">
        <v>22.974437999999999</v>
      </c>
      <c r="N41" s="45">
        <v>22.974437999999999</v>
      </c>
      <c r="O41" s="45">
        <v>22.974437999999999</v>
      </c>
      <c r="P41" s="45">
        <v>22.974437999999999</v>
      </c>
      <c r="Q41" s="45">
        <v>22.974437999999999</v>
      </c>
      <c r="R41" s="45">
        <v>33.6</v>
      </c>
      <c r="S41" s="45">
        <v>50.4</v>
      </c>
      <c r="T41" s="45">
        <v>22.98</v>
      </c>
      <c r="U41" s="45">
        <v>22.98</v>
      </c>
      <c r="V41" s="45">
        <v>22.98</v>
      </c>
      <c r="W41" s="45">
        <v>22.98</v>
      </c>
      <c r="X41" s="45">
        <v>40.152000000000001</v>
      </c>
      <c r="Y41" s="45">
        <v>40.152000000000001</v>
      </c>
      <c r="Z41" s="45">
        <v>37.430399999999999</v>
      </c>
    </row>
    <row r="42" spans="1:26" x14ac:dyDescent="0.25">
      <c r="A42" s="41"/>
      <c r="B42" s="49" t="s">
        <v>38</v>
      </c>
      <c r="C42" s="49"/>
      <c r="D42" s="44">
        <v>114</v>
      </c>
      <c r="E42" s="45">
        <v>43.7</v>
      </c>
      <c r="F42" s="45">
        <v>171</v>
      </c>
      <c r="G42" s="44">
        <v>43.7</v>
      </c>
      <c r="H42" s="44">
        <v>82.783199999999994</v>
      </c>
      <c r="I42" s="44">
        <v>81.16</v>
      </c>
      <c r="J42" s="44">
        <v>122.98</v>
      </c>
      <c r="K42" s="44">
        <v>81.16</v>
      </c>
      <c r="L42" s="44">
        <v>97.974437999999992</v>
      </c>
      <c r="M42" s="44">
        <v>97.974437999999992</v>
      </c>
      <c r="N42" s="44">
        <v>97.974437999999992</v>
      </c>
      <c r="O42" s="44">
        <v>97.974437999999992</v>
      </c>
      <c r="P42" s="44">
        <v>97.974437999999992</v>
      </c>
      <c r="Q42" s="44">
        <v>97.974437999999992</v>
      </c>
      <c r="R42" s="44">
        <v>114</v>
      </c>
      <c r="S42" s="44">
        <v>171</v>
      </c>
      <c r="T42" s="44">
        <v>122.98</v>
      </c>
      <c r="U42" s="44">
        <v>122.98</v>
      </c>
      <c r="V42" s="44">
        <v>122.98</v>
      </c>
      <c r="W42" s="44">
        <v>122.98</v>
      </c>
      <c r="X42" s="44">
        <v>136.23000000000002</v>
      </c>
      <c r="Y42" s="44">
        <v>136.23000000000002</v>
      </c>
      <c r="Z42" s="44">
        <v>126.99600000000001</v>
      </c>
    </row>
    <row r="43" spans="1:26" x14ac:dyDescent="0.25">
      <c r="A43" s="46"/>
      <c r="B43" s="46"/>
      <c r="C43" s="46"/>
      <c r="D43" s="47"/>
      <c r="E43" s="46"/>
      <c r="F43" s="46"/>
      <c r="G43" s="46"/>
      <c r="H43" s="46"/>
      <c r="I43" s="46"/>
      <c r="J43" s="46"/>
      <c r="K43" s="46"/>
      <c r="L43" s="46"/>
      <c r="M43" s="46"/>
      <c r="N43" s="46"/>
      <c r="O43" s="46"/>
      <c r="P43" s="46"/>
      <c r="Q43" s="46"/>
      <c r="R43" s="46"/>
      <c r="S43" s="46"/>
      <c r="T43" s="46"/>
      <c r="U43" s="46"/>
      <c r="V43" s="46"/>
      <c r="W43" s="46"/>
      <c r="X43" s="46"/>
      <c r="Y43" s="46"/>
      <c r="Z43" s="46"/>
    </row>
    <row r="44" spans="1:26" x14ac:dyDescent="0.25">
      <c r="A44" s="41" t="s">
        <v>152</v>
      </c>
      <c r="B44" s="49" t="s">
        <v>153</v>
      </c>
      <c r="C44" s="43">
        <v>87086</v>
      </c>
      <c r="D44" s="44">
        <v>107.39999999999999</v>
      </c>
      <c r="E44" s="45">
        <v>6.86</v>
      </c>
      <c r="F44" s="45">
        <v>161.1</v>
      </c>
      <c r="G44" s="45">
        <v>41.17</v>
      </c>
      <c r="H44" s="45">
        <v>8.2314000000000007</v>
      </c>
      <c r="I44" s="45">
        <v>8.07</v>
      </c>
      <c r="J44" s="45">
        <v>6.86</v>
      </c>
      <c r="K44" s="45">
        <v>8.07</v>
      </c>
      <c r="L44" s="45">
        <v>8.07</v>
      </c>
      <c r="M44" s="45">
        <v>8.07</v>
      </c>
      <c r="N44" s="45">
        <v>8.07</v>
      </c>
      <c r="O44" s="45">
        <v>8.07</v>
      </c>
      <c r="P44" s="45">
        <v>8.07</v>
      </c>
      <c r="Q44" s="45">
        <v>8.07</v>
      </c>
      <c r="R44" s="45">
        <v>107.39999999999999</v>
      </c>
      <c r="S44" s="45">
        <v>161.1</v>
      </c>
      <c r="T44" s="45">
        <v>6.86</v>
      </c>
      <c r="U44" s="45">
        <v>6.86</v>
      </c>
      <c r="V44" s="45">
        <v>6.86</v>
      </c>
      <c r="W44" s="45">
        <v>6.86</v>
      </c>
      <c r="X44" s="45">
        <v>128.34299999999999</v>
      </c>
      <c r="Y44" s="45">
        <v>128.34299999999999</v>
      </c>
      <c r="Z44" s="45">
        <v>119.64359999999999</v>
      </c>
    </row>
    <row r="45" spans="1:26" x14ac:dyDescent="0.25">
      <c r="A45" s="46"/>
      <c r="B45" s="46"/>
      <c r="C45" s="46"/>
      <c r="D45" s="47"/>
      <c r="E45" s="46"/>
      <c r="F45" s="46"/>
      <c r="G45" s="46"/>
      <c r="H45" s="46"/>
      <c r="I45" s="46"/>
      <c r="J45" s="46"/>
      <c r="K45" s="46"/>
      <c r="L45" s="46"/>
      <c r="M45" s="46"/>
      <c r="N45" s="46"/>
      <c r="O45" s="46"/>
      <c r="P45" s="46"/>
      <c r="Q45" s="46"/>
      <c r="R45" s="46"/>
      <c r="S45" s="46"/>
      <c r="T45" s="46"/>
      <c r="U45" s="46"/>
      <c r="V45" s="46"/>
      <c r="W45" s="46"/>
      <c r="X45" s="46"/>
      <c r="Y45" s="46"/>
      <c r="Z45" s="46"/>
    </row>
    <row r="46" spans="1:26" x14ac:dyDescent="0.25">
      <c r="A46" s="41" t="s">
        <v>154</v>
      </c>
      <c r="B46" s="49" t="s">
        <v>153</v>
      </c>
      <c r="C46" s="43">
        <v>87086</v>
      </c>
      <c r="D46" s="44">
        <v>107.39999999999999</v>
      </c>
      <c r="E46" s="45"/>
      <c r="F46" s="45"/>
      <c r="G46" s="45">
        <v>41.17</v>
      </c>
      <c r="H46" s="45">
        <v>8.2314000000000007</v>
      </c>
      <c r="I46" s="45">
        <v>8.07</v>
      </c>
      <c r="J46" s="45">
        <v>6.86</v>
      </c>
      <c r="K46" s="45">
        <v>8.07</v>
      </c>
      <c r="L46" s="45">
        <v>8.07</v>
      </c>
      <c r="M46" s="45">
        <v>8.07</v>
      </c>
      <c r="N46" s="45">
        <v>8.07</v>
      </c>
      <c r="O46" s="45">
        <v>8.07</v>
      </c>
      <c r="P46" s="45">
        <v>8.07</v>
      </c>
      <c r="Q46" s="45">
        <v>8.07</v>
      </c>
      <c r="R46" s="45">
        <v>107.39999999999999</v>
      </c>
      <c r="S46" s="45">
        <v>161.1</v>
      </c>
      <c r="T46" s="45">
        <v>6.86</v>
      </c>
      <c r="U46" s="45">
        <v>6.86</v>
      </c>
      <c r="V46" s="45">
        <v>6.86</v>
      </c>
      <c r="W46" s="45">
        <v>6.86</v>
      </c>
      <c r="X46" s="45">
        <v>128.34299999999999</v>
      </c>
      <c r="Y46" s="45">
        <v>128.34299999999999</v>
      </c>
      <c r="Z46" s="45">
        <v>119.64359999999999</v>
      </c>
    </row>
    <row r="47" spans="1:26" x14ac:dyDescent="0.25">
      <c r="A47" s="41"/>
      <c r="B47" s="49" t="s">
        <v>155</v>
      </c>
      <c r="C47" s="43">
        <v>87076</v>
      </c>
      <c r="D47" s="44">
        <v>95.399999999999991</v>
      </c>
      <c r="E47" s="45"/>
      <c r="F47" s="45"/>
      <c r="G47" s="45">
        <v>36.57</v>
      </c>
      <c r="H47" s="45">
        <v>8.2416</v>
      </c>
      <c r="I47" s="45">
        <v>8.08</v>
      </c>
      <c r="J47" s="45">
        <v>6.87</v>
      </c>
      <c r="K47" s="45">
        <v>8.08</v>
      </c>
      <c r="L47" s="45">
        <v>8.08</v>
      </c>
      <c r="M47" s="45">
        <v>8.08</v>
      </c>
      <c r="N47" s="45">
        <v>8.08</v>
      </c>
      <c r="O47" s="45">
        <v>8.08</v>
      </c>
      <c r="P47" s="45">
        <v>8.08</v>
      </c>
      <c r="Q47" s="45">
        <v>8.08</v>
      </c>
      <c r="R47" s="45">
        <v>95.399999999999991</v>
      </c>
      <c r="S47" s="45">
        <v>143.1</v>
      </c>
      <c r="T47" s="45">
        <v>6.87</v>
      </c>
      <c r="U47" s="45">
        <v>6.87</v>
      </c>
      <c r="V47" s="45">
        <v>6.87</v>
      </c>
      <c r="W47" s="45">
        <v>6.87</v>
      </c>
      <c r="X47" s="45">
        <v>114.003</v>
      </c>
      <c r="Y47" s="45">
        <v>114.003</v>
      </c>
      <c r="Z47" s="45">
        <v>106.2756</v>
      </c>
    </row>
    <row r="48" spans="1:26" x14ac:dyDescent="0.25">
      <c r="A48" s="41"/>
      <c r="B48" s="49" t="s">
        <v>156</v>
      </c>
      <c r="C48" s="43">
        <v>87186</v>
      </c>
      <c r="D48" s="44">
        <v>103.8</v>
      </c>
      <c r="E48" s="45"/>
      <c r="F48" s="45"/>
      <c r="G48" s="45">
        <v>39.79</v>
      </c>
      <c r="H48" s="45">
        <v>8.8230000000000004</v>
      </c>
      <c r="I48" s="45">
        <v>8.65</v>
      </c>
      <c r="J48" s="45">
        <v>7.35</v>
      </c>
      <c r="K48" s="45">
        <v>8.65</v>
      </c>
      <c r="L48" s="45">
        <v>8.65</v>
      </c>
      <c r="M48" s="45">
        <v>8.65</v>
      </c>
      <c r="N48" s="45">
        <v>8.65</v>
      </c>
      <c r="O48" s="45">
        <v>8.65</v>
      </c>
      <c r="P48" s="45">
        <v>8.65</v>
      </c>
      <c r="Q48" s="45">
        <v>8.65</v>
      </c>
      <c r="R48" s="45">
        <v>103.8</v>
      </c>
      <c r="S48" s="45">
        <v>155.70000000000002</v>
      </c>
      <c r="T48" s="45">
        <v>7.35</v>
      </c>
      <c r="U48" s="45">
        <v>7.35</v>
      </c>
      <c r="V48" s="45">
        <v>7.35</v>
      </c>
      <c r="W48" s="45">
        <v>7.35</v>
      </c>
      <c r="X48" s="45">
        <v>124.041</v>
      </c>
      <c r="Y48" s="45">
        <v>124.041</v>
      </c>
      <c r="Z48" s="45">
        <v>115.6332</v>
      </c>
    </row>
    <row r="49" spans="1:26" x14ac:dyDescent="0.25">
      <c r="A49" s="41"/>
      <c r="B49" s="49" t="s">
        <v>38</v>
      </c>
      <c r="C49" s="49"/>
      <c r="D49" s="58">
        <v>306.59999999999997</v>
      </c>
      <c r="E49" s="45">
        <v>21.08</v>
      </c>
      <c r="F49" s="45">
        <v>459.9</v>
      </c>
      <c r="G49" s="58">
        <v>117.53</v>
      </c>
      <c r="H49" s="58">
        <v>25.295999999999999</v>
      </c>
      <c r="I49" s="58">
        <v>24.799999999999997</v>
      </c>
      <c r="J49" s="58">
        <v>21.08</v>
      </c>
      <c r="K49" s="58">
        <v>24.799999999999997</v>
      </c>
      <c r="L49" s="58">
        <v>24.799999999999997</v>
      </c>
      <c r="M49" s="58">
        <v>24.799999999999997</v>
      </c>
      <c r="N49" s="58">
        <v>24.799999999999997</v>
      </c>
      <c r="O49" s="58">
        <v>24.799999999999997</v>
      </c>
      <c r="P49" s="58">
        <v>24.799999999999997</v>
      </c>
      <c r="Q49" s="58">
        <v>24.799999999999997</v>
      </c>
      <c r="R49" s="58">
        <v>306.59999999999997</v>
      </c>
      <c r="S49" s="58">
        <v>459.9</v>
      </c>
      <c r="T49" s="58">
        <v>21.08</v>
      </c>
      <c r="U49" s="58">
        <v>21.08</v>
      </c>
      <c r="V49" s="58">
        <v>21.08</v>
      </c>
      <c r="W49" s="58">
        <v>21.08</v>
      </c>
      <c r="X49" s="58">
        <v>366.387</v>
      </c>
      <c r="Y49" s="58">
        <v>366.387</v>
      </c>
      <c r="Z49" s="58">
        <v>341.55239999999998</v>
      </c>
    </row>
    <row r="50" spans="1:26" x14ac:dyDescent="0.25">
      <c r="A50" s="46"/>
      <c r="B50" s="46"/>
      <c r="C50" s="46"/>
      <c r="D50" s="47"/>
      <c r="E50" s="46"/>
      <c r="F50" s="46"/>
      <c r="G50" s="46"/>
      <c r="H50" s="46"/>
      <c r="I50" s="46"/>
      <c r="J50" s="46"/>
      <c r="K50" s="46"/>
      <c r="L50" s="46"/>
      <c r="M50" s="46"/>
      <c r="N50" s="46"/>
      <c r="O50" s="46"/>
      <c r="P50" s="46"/>
      <c r="Q50" s="46"/>
      <c r="R50" s="46"/>
      <c r="S50" s="46"/>
      <c r="T50" s="46"/>
      <c r="U50" s="46"/>
      <c r="V50" s="46"/>
      <c r="W50" s="46"/>
      <c r="X50" s="46"/>
      <c r="Y50" s="46"/>
      <c r="Z50" s="46"/>
    </row>
    <row r="51" spans="1:26" x14ac:dyDescent="0.25">
      <c r="A51" s="41" t="s">
        <v>157</v>
      </c>
      <c r="B51" s="49" t="s">
        <v>157</v>
      </c>
      <c r="C51" s="43">
        <v>80307</v>
      </c>
      <c r="D51" s="44">
        <v>190.2</v>
      </c>
      <c r="E51" s="45">
        <v>34.270000000000003</v>
      </c>
      <c r="F51" s="45">
        <v>285.3</v>
      </c>
      <c r="G51" s="45">
        <v>72.91</v>
      </c>
      <c r="H51" s="45">
        <v>63.382800000000003</v>
      </c>
      <c r="I51" s="45">
        <v>62.14</v>
      </c>
      <c r="J51" s="45">
        <v>34.270000000000003</v>
      </c>
      <c r="K51" s="45">
        <v>62.14</v>
      </c>
      <c r="L51" s="45">
        <v>62.14</v>
      </c>
      <c r="M51" s="45">
        <v>62.14</v>
      </c>
      <c r="N51" s="45">
        <v>62.14</v>
      </c>
      <c r="O51" s="45">
        <v>62.14</v>
      </c>
      <c r="P51" s="45">
        <v>62.14</v>
      </c>
      <c r="Q51" s="45">
        <v>62.14</v>
      </c>
      <c r="R51" s="45">
        <v>190.2</v>
      </c>
      <c r="S51" s="45">
        <v>285.3</v>
      </c>
      <c r="T51" s="45">
        <v>34.270000000000003</v>
      </c>
      <c r="U51" s="45">
        <v>34.270000000000003</v>
      </c>
      <c r="V51" s="45">
        <v>34.270000000000003</v>
      </c>
      <c r="W51" s="45">
        <v>34.270000000000003</v>
      </c>
      <c r="X51" s="45">
        <v>227.28899999999999</v>
      </c>
      <c r="Y51" s="45">
        <v>227.28899999999999</v>
      </c>
      <c r="Z51" s="45">
        <v>211.8828</v>
      </c>
    </row>
    <row r="52" spans="1:26" x14ac:dyDescent="0.25">
      <c r="A52" s="46"/>
      <c r="B52" s="46"/>
      <c r="C52" s="46"/>
      <c r="D52" s="47"/>
      <c r="E52" s="46"/>
      <c r="F52" s="46"/>
      <c r="G52" s="46"/>
      <c r="H52" s="46"/>
      <c r="I52" s="46"/>
      <c r="J52" s="46"/>
      <c r="K52" s="46"/>
      <c r="L52" s="46"/>
      <c r="M52" s="46"/>
      <c r="N52" s="46"/>
      <c r="O52" s="46"/>
      <c r="P52" s="46"/>
      <c r="Q52" s="46"/>
      <c r="R52" s="46"/>
      <c r="S52" s="46"/>
      <c r="T52" s="46"/>
      <c r="U52" s="46"/>
      <c r="V52" s="46"/>
      <c r="W52" s="46"/>
      <c r="X52" s="46"/>
      <c r="Y52" s="46"/>
      <c r="Z52" s="46"/>
    </row>
    <row r="53" spans="1:26" x14ac:dyDescent="0.25">
      <c r="A53" s="41" t="s">
        <v>158</v>
      </c>
      <c r="B53" s="49" t="s">
        <v>159</v>
      </c>
      <c r="C53" s="43" t="s">
        <v>160</v>
      </c>
      <c r="D53" s="44">
        <v>32.4</v>
      </c>
      <c r="E53" s="45">
        <v>12.42</v>
      </c>
      <c r="F53" s="45">
        <v>48.6</v>
      </c>
      <c r="G53" s="45">
        <v>12.42</v>
      </c>
      <c r="H53" s="45">
        <v>18.411000000000001</v>
      </c>
      <c r="I53" s="45">
        <v>18.05</v>
      </c>
      <c r="J53" s="45">
        <v>13.52</v>
      </c>
      <c r="K53" s="45">
        <v>18.05</v>
      </c>
      <c r="L53" s="45">
        <v>18.05</v>
      </c>
      <c r="M53" s="45">
        <v>18.05</v>
      </c>
      <c r="N53" s="45">
        <v>18.05</v>
      </c>
      <c r="O53" s="45">
        <v>18.05</v>
      </c>
      <c r="P53" s="45">
        <v>18.05</v>
      </c>
      <c r="Q53" s="45">
        <v>18.05</v>
      </c>
      <c r="R53" s="45">
        <v>32.4</v>
      </c>
      <c r="S53" s="45">
        <v>48.6</v>
      </c>
      <c r="T53" s="45">
        <v>13.52</v>
      </c>
      <c r="U53" s="45">
        <v>13.52</v>
      </c>
      <c r="V53" s="45">
        <v>13.52</v>
      </c>
      <c r="W53" s="45">
        <v>13.52</v>
      </c>
      <c r="X53" s="45">
        <v>38.717999999999996</v>
      </c>
      <c r="Y53" s="45">
        <v>38.717999999999996</v>
      </c>
      <c r="Z53" s="45">
        <v>36.093600000000002</v>
      </c>
    </row>
    <row r="54" spans="1:26" x14ac:dyDescent="0.25">
      <c r="A54" s="46"/>
      <c r="B54" s="46"/>
      <c r="C54" s="46"/>
      <c r="D54" s="47"/>
      <c r="E54" s="46"/>
      <c r="F54" s="46"/>
      <c r="G54" s="46"/>
      <c r="H54" s="46"/>
      <c r="I54" s="46"/>
      <c r="J54" s="46"/>
      <c r="K54" s="46"/>
      <c r="L54" s="46"/>
      <c r="M54" s="46"/>
      <c r="N54" s="46"/>
      <c r="O54" s="46"/>
      <c r="P54" s="46"/>
      <c r="Q54" s="46"/>
      <c r="R54" s="46"/>
      <c r="S54" s="46"/>
      <c r="T54" s="46"/>
      <c r="U54" s="46"/>
      <c r="V54" s="46"/>
      <c r="W54" s="46"/>
      <c r="X54" s="46"/>
      <c r="Y54" s="46"/>
      <c r="Z54" s="46"/>
    </row>
    <row r="55" spans="1:26" x14ac:dyDescent="0.25">
      <c r="A55" s="41" t="s">
        <v>161</v>
      </c>
      <c r="B55" s="49" t="s">
        <v>161</v>
      </c>
      <c r="C55" s="43">
        <v>84702</v>
      </c>
      <c r="D55" s="44">
        <v>158.4</v>
      </c>
      <c r="E55" s="45"/>
      <c r="F55" s="45"/>
      <c r="G55" s="45">
        <v>60.720000000000006</v>
      </c>
      <c r="H55" s="45">
        <v>15.351000000000001</v>
      </c>
      <c r="I55" s="45">
        <v>15.05</v>
      </c>
      <c r="J55" s="45">
        <v>12.8</v>
      </c>
      <c r="K55" s="45">
        <v>15.05</v>
      </c>
      <c r="L55" s="45">
        <v>15.05</v>
      </c>
      <c r="M55" s="45">
        <v>15.05</v>
      </c>
      <c r="N55" s="45">
        <v>15.05</v>
      </c>
      <c r="O55" s="45">
        <v>15.05</v>
      </c>
      <c r="P55" s="45">
        <v>15.05</v>
      </c>
      <c r="Q55" s="45">
        <v>15.05</v>
      </c>
      <c r="R55" s="45">
        <v>158.4</v>
      </c>
      <c r="S55" s="45">
        <v>237.6</v>
      </c>
      <c r="T55" s="45">
        <v>12.8</v>
      </c>
      <c r="U55" s="45">
        <v>12.8</v>
      </c>
      <c r="V55" s="45">
        <v>12.8</v>
      </c>
      <c r="W55" s="45">
        <v>12.8</v>
      </c>
      <c r="X55" s="45">
        <v>189.28799999999998</v>
      </c>
      <c r="Y55" s="45">
        <v>189.28799999999998</v>
      </c>
      <c r="Z55" s="45">
        <v>176.45759999999999</v>
      </c>
    </row>
    <row r="56" spans="1:26" x14ac:dyDescent="0.25">
      <c r="A56" s="41"/>
      <c r="B56" s="49" t="s">
        <v>136</v>
      </c>
      <c r="C56" s="43">
        <v>36415</v>
      </c>
      <c r="D56" s="44">
        <v>16.8</v>
      </c>
      <c r="E56" s="45"/>
      <c r="F56" s="45"/>
      <c r="G56" s="45">
        <v>6.44</v>
      </c>
      <c r="H56" s="45">
        <v>3.06</v>
      </c>
      <c r="I56" s="45">
        <v>3</v>
      </c>
      <c r="J56" s="45">
        <v>5</v>
      </c>
      <c r="K56" s="45">
        <v>3</v>
      </c>
      <c r="L56" s="45">
        <v>3</v>
      </c>
      <c r="M56" s="45">
        <v>3</v>
      </c>
      <c r="N56" s="45">
        <v>3</v>
      </c>
      <c r="O56" s="45">
        <v>3</v>
      </c>
      <c r="P56" s="45">
        <v>3</v>
      </c>
      <c r="Q56" s="45">
        <v>3</v>
      </c>
      <c r="R56" s="45">
        <v>16.8</v>
      </c>
      <c r="S56" s="45">
        <v>25.2</v>
      </c>
      <c r="T56" s="45">
        <v>5</v>
      </c>
      <c r="U56" s="45">
        <v>5</v>
      </c>
      <c r="V56" s="45">
        <v>5</v>
      </c>
      <c r="W56" s="45">
        <v>5</v>
      </c>
      <c r="X56" s="45">
        <v>20.076000000000001</v>
      </c>
      <c r="Y56" s="45">
        <v>20.076000000000001</v>
      </c>
      <c r="Z56" s="45">
        <v>18.715199999999999</v>
      </c>
    </row>
    <row r="57" spans="1:26" x14ac:dyDescent="0.25">
      <c r="A57" s="41"/>
      <c r="B57" s="49" t="s">
        <v>38</v>
      </c>
      <c r="C57" s="49"/>
      <c r="D57" s="44">
        <v>175.20000000000002</v>
      </c>
      <c r="E57" s="45">
        <v>17.8</v>
      </c>
      <c r="F57" s="45">
        <v>262.8</v>
      </c>
      <c r="G57" s="44">
        <v>67.160000000000011</v>
      </c>
      <c r="H57" s="44">
        <v>18.411000000000001</v>
      </c>
      <c r="I57" s="44">
        <v>18.05</v>
      </c>
      <c r="J57" s="44">
        <v>17.8</v>
      </c>
      <c r="K57" s="44">
        <v>18.05</v>
      </c>
      <c r="L57" s="44">
        <v>18.05</v>
      </c>
      <c r="M57" s="44">
        <v>18.05</v>
      </c>
      <c r="N57" s="44">
        <v>18.05</v>
      </c>
      <c r="O57" s="44">
        <v>18.05</v>
      </c>
      <c r="P57" s="44">
        <v>18.05</v>
      </c>
      <c r="Q57" s="44">
        <v>18.05</v>
      </c>
      <c r="R57" s="44">
        <v>175.20000000000002</v>
      </c>
      <c r="S57" s="44">
        <v>262.8</v>
      </c>
      <c r="T57" s="44">
        <v>17.8</v>
      </c>
      <c r="U57" s="44">
        <v>17.8</v>
      </c>
      <c r="V57" s="44">
        <v>17.8</v>
      </c>
      <c r="W57" s="44">
        <v>17.8</v>
      </c>
      <c r="X57" s="44">
        <v>209.36399999999998</v>
      </c>
      <c r="Y57" s="44">
        <v>209.36399999999998</v>
      </c>
      <c r="Z57" s="44">
        <v>195.1728</v>
      </c>
    </row>
    <row r="58" spans="1:26" x14ac:dyDescent="0.25">
      <c r="A58" s="46"/>
      <c r="B58" s="46"/>
      <c r="C58" s="46"/>
      <c r="D58" s="47"/>
      <c r="E58" s="46"/>
      <c r="F58" s="46"/>
      <c r="G58" s="46"/>
      <c r="H58" s="46"/>
      <c r="I58" s="46"/>
      <c r="J58" s="46"/>
      <c r="K58" s="46"/>
      <c r="L58" s="46"/>
      <c r="M58" s="46"/>
      <c r="N58" s="46"/>
      <c r="O58" s="46"/>
      <c r="P58" s="46"/>
      <c r="Q58" s="46"/>
      <c r="R58" s="46"/>
      <c r="S58" s="46"/>
      <c r="T58" s="46"/>
      <c r="U58" s="46"/>
      <c r="V58" s="46"/>
      <c r="W58" s="46"/>
      <c r="X58" s="46"/>
      <c r="Y58" s="46"/>
      <c r="Z58" s="46"/>
    </row>
    <row r="59" spans="1:26" x14ac:dyDescent="0.25">
      <c r="A59" s="41" t="s">
        <v>162</v>
      </c>
      <c r="B59" s="49" t="s">
        <v>162</v>
      </c>
      <c r="C59" s="43">
        <v>85018</v>
      </c>
      <c r="D59" s="44">
        <v>48.6</v>
      </c>
      <c r="E59" s="45"/>
      <c r="F59" s="45"/>
      <c r="G59" s="45">
        <v>18.630000000000003</v>
      </c>
      <c r="H59" s="45">
        <v>2.4174000000000002</v>
      </c>
      <c r="I59" s="45">
        <v>2.37</v>
      </c>
      <c r="J59" s="45">
        <v>1.81</v>
      </c>
      <c r="K59" s="45">
        <v>2.37</v>
      </c>
      <c r="L59" s="45">
        <v>2.37</v>
      </c>
      <c r="M59" s="45">
        <v>2.37</v>
      </c>
      <c r="N59" s="45">
        <v>2.37</v>
      </c>
      <c r="O59" s="45">
        <v>2.37</v>
      </c>
      <c r="P59" s="45">
        <v>2.37</v>
      </c>
      <c r="Q59" s="45">
        <v>2.37</v>
      </c>
      <c r="R59" s="45">
        <v>48.6</v>
      </c>
      <c r="S59" s="45">
        <v>72.900000000000006</v>
      </c>
      <c r="T59" s="45">
        <v>1.81</v>
      </c>
      <c r="U59" s="45">
        <v>1.81</v>
      </c>
      <c r="V59" s="45">
        <v>1.81</v>
      </c>
      <c r="W59" s="45">
        <v>1.81</v>
      </c>
      <c r="X59" s="45">
        <v>58.076999999999998</v>
      </c>
      <c r="Y59" s="45">
        <v>58.076999999999998</v>
      </c>
      <c r="Z59" s="45">
        <v>54.1404</v>
      </c>
    </row>
    <row r="60" spans="1:26" x14ac:dyDescent="0.25">
      <c r="A60" s="41"/>
      <c r="B60" s="49" t="s">
        <v>136</v>
      </c>
      <c r="C60" s="43">
        <v>36415</v>
      </c>
      <c r="D60" s="44">
        <v>16.8</v>
      </c>
      <c r="E60" s="45"/>
      <c r="F60" s="45"/>
      <c r="G60" s="45">
        <v>6.44</v>
      </c>
      <c r="H60" s="45">
        <v>3.06</v>
      </c>
      <c r="I60" s="45">
        <v>3</v>
      </c>
      <c r="J60" s="45">
        <v>5</v>
      </c>
      <c r="K60" s="45">
        <v>3</v>
      </c>
      <c r="L60" s="45">
        <v>3</v>
      </c>
      <c r="M60" s="45">
        <v>3</v>
      </c>
      <c r="N60" s="45">
        <v>3</v>
      </c>
      <c r="O60" s="45">
        <v>3</v>
      </c>
      <c r="P60" s="45">
        <v>3</v>
      </c>
      <c r="Q60" s="45">
        <v>3</v>
      </c>
      <c r="R60" s="45">
        <v>16.8</v>
      </c>
      <c r="S60" s="45">
        <v>25.2</v>
      </c>
      <c r="T60" s="45">
        <v>5</v>
      </c>
      <c r="U60" s="45">
        <v>5</v>
      </c>
      <c r="V60" s="45">
        <v>5</v>
      </c>
      <c r="W60" s="45">
        <v>5</v>
      </c>
      <c r="X60" s="45">
        <v>20.076000000000001</v>
      </c>
      <c r="Y60" s="45">
        <v>20.076000000000001</v>
      </c>
      <c r="Z60" s="45">
        <v>18.715199999999999</v>
      </c>
    </row>
    <row r="61" spans="1:26" x14ac:dyDescent="0.25">
      <c r="A61" s="41"/>
      <c r="B61" s="49" t="s">
        <v>38</v>
      </c>
      <c r="C61" s="49"/>
      <c r="D61" s="44">
        <v>65.400000000000006</v>
      </c>
      <c r="E61" s="45">
        <v>5.37</v>
      </c>
      <c r="F61" s="45">
        <v>98.100000000000009</v>
      </c>
      <c r="G61" s="44">
        <v>25.070000000000004</v>
      </c>
      <c r="H61" s="44">
        <v>5.4774000000000003</v>
      </c>
      <c r="I61" s="44">
        <v>5.37</v>
      </c>
      <c r="J61" s="44">
        <v>6.8100000000000005</v>
      </c>
      <c r="K61" s="44">
        <v>5.37</v>
      </c>
      <c r="L61" s="44">
        <v>5.37</v>
      </c>
      <c r="M61" s="44">
        <v>5.37</v>
      </c>
      <c r="N61" s="44">
        <v>5.37</v>
      </c>
      <c r="O61" s="44">
        <v>5.37</v>
      </c>
      <c r="P61" s="44">
        <v>5.37</v>
      </c>
      <c r="Q61" s="44">
        <v>5.37</v>
      </c>
      <c r="R61" s="44">
        <v>65.400000000000006</v>
      </c>
      <c r="S61" s="44">
        <v>98.100000000000009</v>
      </c>
      <c r="T61" s="44">
        <v>6.8100000000000005</v>
      </c>
      <c r="U61" s="44">
        <v>6.8100000000000005</v>
      </c>
      <c r="V61" s="44">
        <v>6.8100000000000005</v>
      </c>
      <c r="W61" s="44">
        <v>6.8100000000000005</v>
      </c>
      <c r="X61" s="44">
        <v>78.152999999999992</v>
      </c>
      <c r="Y61" s="44">
        <v>78.152999999999992</v>
      </c>
      <c r="Z61" s="44">
        <v>72.855599999999995</v>
      </c>
    </row>
    <row r="62" spans="1:26" x14ac:dyDescent="0.25">
      <c r="A62" s="46"/>
      <c r="B62" s="46"/>
      <c r="C62" s="46"/>
      <c r="D62" s="47"/>
      <c r="E62" s="46"/>
      <c r="F62" s="46"/>
      <c r="G62" s="46"/>
      <c r="H62" s="46"/>
      <c r="I62" s="46"/>
      <c r="J62" s="46"/>
      <c r="K62" s="46"/>
      <c r="L62" s="46"/>
      <c r="M62" s="46"/>
      <c r="N62" s="46"/>
      <c r="O62" s="46"/>
      <c r="P62" s="46"/>
      <c r="Q62" s="46"/>
      <c r="R62" s="46"/>
      <c r="S62" s="46"/>
      <c r="T62" s="46"/>
      <c r="U62" s="46"/>
      <c r="V62" s="46"/>
      <c r="W62" s="46"/>
      <c r="X62" s="46"/>
      <c r="Y62" s="46"/>
      <c r="Z62" s="46"/>
    </row>
    <row r="63" spans="1:26" x14ac:dyDescent="0.25">
      <c r="A63" s="41" t="s">
        <v>163</v>
      </c>
      <c r="B63" s="49" t="s">
        <v>162</v>
      </c>
      <c r="C63" s="43">
        <v>85018</v>
      </c>
      <c r="D63" s="44">
        <v>48.6</v>
      </c>
      <c r="E63" s="45"/>
      <c r="F63" s="45"/>
      <c r="G63" s="45">
        <v>18.630000000000003</v>
      </c>
      <c r="H63" s="45">
        <v>2.4174000000000002</v>
      </c>
      <c r="I63" s="45">
        <v>2.37</v>
      </c>
      <c r="J63" s="45">
        <v>1.81</v>
      </c>
      <c r="K63" s="45">
        <v>2.37</v>
      </c>
      <c r="L63" s="45">
        <v>2.37</v>
      </c>
      <c r="M63" s="45">
        <v>2.37</v>
      </c>
      <c r="N63" s="45">
        <v>2.37</v>
      </c>
      <c r="O63" s="45">
        <v>2.37</v>
      </c>
      <c r="P63" s="45">
        <v>2.37</v>
      </c>
      <c r="Q63" s="45">
        <v>2.37</v>
      </c>
      <c r="R63" s="45">
        <v>48.6</v>
      </c>
      <c r="S63" s="45">
        <v>72.900000000000006</v>
      </c>
      <c r="T63" s="45">
        <v>1.81</v>
      </c>
      <c r="U63" s="45">
        <v>1.81</v>
      </c>
      <c r="V63" s="45">
        <v>1.81</v>
      </c>
      <c r="W63" s="45">
        <v>1.81</v>
      </c>
      <c r="X63" s="45">
        <v>58.076999999999998</v>
      </c>
      <c r="Y63" s="45">
        <v>58.076999999999998</v>
      </c>
      <c r="Z63" s="45">
        <v>54.1404</v>
      </c>
    </row>
    <row r="64" spans="1:26" x14ac:dyDescent="0.25">
      <c r="A64" s="41"/>
      <c r="B64" s="49" t="s">
        <v>164</v>
      </c>
      <c r="C64" s="43">
        <v>85014</v>
      </c>
      <c r="D64" s="44">
        <v>49.8</v>
      </c>
      <c r="E64" s="45"/>
      <c r="F64" s="45"/>
      <c r="G64" s="45">
        <v>19.09</v>
      </c>
      <c r="H64" s="45">
        <v>2.4174000000000002</v>
      </c>
      <c r="I64" s="45">
        <v>2.37</v>
      </c>
      <c r="J64" s="45">
        <v>1.81</v>
      </c>
      <c r="K64" s="45">
        <v>2.37</v>
      </c>
      <c r="L64" s="45">
        <v>2.37</v>
      </c>
      <c r="M64" s="45">
        <v>2.37</v>
      </c>
      <c r="N64" s="45">
        <v>2.37</v>
      </c>
      <c r="O64" s="45">
        <v>2.37</v>
      </c>
      <c r="P64" s="45">
        <v>2.37</v>
      </c>
      <c r="Q64" s="45">
        <v>2.37</v>
      </c>
      <c r="R64" s="45">
        <v>49.8</v>
      </c>
      <c r="S64" s="45">
        <v>74.7</v>
      </c>
      <c r="T64" s="45">
        <v>1.81</v>
      </c>
      <c r="U64" s="45">
        <v>1.81</v>
      </c>
      <c r="V64" s="45">
        <v>1.81</v>
      </c>
      <c r="W64" s="45">
        <v>1.81</v>
      </c>
      <c r="X64" s="45">
        <v>59.510999999999996</v>
      </c>
      <c r="Y64" s="45">
        <v>59.510999999999996</v>
      </c>
      <c r="Z64" s="45">
        <v>55.477199999999996</v>
      </c>
    </row>
    <row r="65" spans="1:26" x14ac:dyDescent="0.25">
      <c r="A65" s="41"/>
      <c r="B65" s="49" t="s">
        <v>136</v>
      </c>
      <c r="C65" s="43">
        <v>36415</v>
      </c>
      <c r="D65" s="44">
        <v>16.8</v>
      </c>
      <c r="E65" s="45"/>
      <c r="F65" s="45"/>
      <c r="G65" s="45">
        <v>6.44</v>
      </c>
      <c r="H65" s="45">
        <v>3.06</v>
      </c>
      <c r="I65" s="45">
        <v>3</v>
      </c>
      <c r="J65" s="45">
        <v>5</v>
      </c>
      <c r="K65" s="45">
        <v>3</v>
      </c>
      <c r="L65" s="45">
        <v>3</v>
      </c>
      <c r="M65" s="45">
        <v>3</v>
      </c>
      <c r="N65" s="45">
        <v>3</v>
      </c>
      <c r="O65" s="45">
        <v>3</v>
      </c>
      <c r="P65" s="45">
        <v>3</v>
      </c>
      <c r="Q65" s="45">
        <v>3</v>
      </c>
      <c r="R65" s="45">
        <v>16.8</v>
      </c>
      <c r="S65" s="45">
        <v>25.2</v>
      </c>
      <c r="T65" s="45">
        <v>5</v>
      </c>
      <c r="U65" s="45">
        <v>5</v>
      </c>
      <c r="V65" s="45">
        <v>5</v>
      </c>
      <c r="W65" s="45">
        <v>5</v>
      </c>
      <c r="X65" s="45">
        <v>20.076000000000001</v>
      </c>
      <c r="Y65" s="45">
        <v>20.076000000000001</v>
      </c>
      <c r="Z65" s="45">
        <v>18.715199999999999</v>
      </c>
    </row>
    <row r="66" spans="1:26" x14ac:dyDescent="0.25">
      <c r="A66" s="41"/>
      <c r="B66" s="49" t="s">
        <v>38</v>
      </c>
      <c r="C66" s="49"/>
      <c r="D66" s="58">
        <v>115.2</v>
      </c>
      <c r="E66" s="45">
        <v>7.74</v>
      </c>
      <c r="F66" s="45">
        <v>172.8</v>
      </c>
      <c r="G66" s="58">
        <v>44.16</v>
      </c>
      <c r="H66" s="58">
        <v>7.8948</v>
      </c>
      <c r="I66" s="58">
        <v>7.74</v>
      </c>
      <c r="J66" s="58">
        <v>8.620000000000001</v>
      </c>
      <c r="K66" s="58">
        <v>7.74</v>
      </c>
      <c r="L66" s="58">
        <v>7.74</v>
      </c>
      <c r="M66" s="58">
        <v>7.74</v>
      </c>
      <c r="N66" s="58">
        <v>7.74</v>
      </c>
      <c r="O66" s="58">
        <v>7.74</v>
      </c>
      <c r="P66" s="58">
        <v>7.74</v>
      </c>
      <c r="Q66" s="58">
        <v>7.74</v>
      </c>
      <c r="R66" s="58">
        <v>115.2</v>
      </c>
      <c r="S66" s="58">
        <v>172.8</v>
      </c>
      <c r="T66" s="58">
        <v>8.620000000000001</v>
      </c>
      <c r="U66" s="58">
        <v>8.620000000000001</v>
      </c>
      <c r="V66" s="58">
        <v>8.620000000000001</v>
      </c>
      <c r="W66" s="58">
        <v>8.620000000000001</v>
      </c>
      <c r="X66" s="58">
        <v>137.66399999999999</v>
      </c>
      <c r="Y66" s="58">
        <v>137.66399999999999</v>
      </c>
      <c r="Z66" s="58">
        <v>128.33279999999999</v>
      </c>
    </row>
    <row r="67" spans="1:26" x14ac:dyDescent="0.25">
      <c r="A67" s="46"/>
      <c r="B67" s="46"/>
      <c r="C67" s="46"/>
      <c r="D67" s="47"/>
      <c r="E67" s="46"/>
      <c r="F67" s="46"/>
      <c r="G67" s="46"/>
      <c r="H67" s="46"/>
      <c r="I67" s="46"/>
      <c r="J67" s="46"/>
      <c r="K67" s="46"/>
      <c r="L67" s="46"/>
      <c r="M67" s="46"/>
      <c r="N67" s="46"/>
      <c r="O67" s="46"/>
      <c r="P67" s="46"/>
      <c r="Q67" s="46"/>
      <c r="R67" s="46"/>
      <c r="S67" s="46"/>
      <c r="T67" s="46"/>
      <c r="U67" s="46"/>
      <c r="V67" s="46"/>
      <c r="W67" s="46"/>
      <c r="X67" s="46"/>
      <c r="Y67" s="46"/>
      <c r="Z67" s="46"/>
    </row>
    <row r="68" spans="1:26" x14ac:dyDescent="0.25">
      <c r="A68" s="41" t="s">
        <v>165</v>
      </c>
      <c r="B68" s="49" t="s">
        <v>166</v>
      </c>
      <c r="C68" s="43">
        <v>83036</v>
      </c>
      <c r="D68" s="44">
        <v>64.8</v>
      </c>
      <c r="E68" s="45"/>
      <c r="F68" s="45"/>
      <c r="G68" s="45">
        <v>24.84</v>
      </c>
      <c r="H68" s="45">
        <v>9.9042000000000012</v>
      </c>
      <c r="I68" s="45">
        <v>9.7100000000000009</v>
      </c>
      <c r="J68" s="45">
        <v>8.25</v>
      </c>
      <c r="K68" s="45">
        <v>9.7100000000000009</v>
      </c>
      <c r="L68" s="45">
        <v>9.7100000000000009</v>
      </c>
      <c r="M68" s="45">
        <v>9.7100000000000009</v>
      </c>
      <c r="N68" s="45">
        <v>9.7100000000000009</v>
      </c>
      <c r="O68" s="45">
        <v>9.7100000000000009</v>
      </c>
      <c r="P68" s="45">
        <v>9.7100000000000009</v>
      </c>
      <c r="Q68" s="45">
        <v>9.7100000000000009</v>
      </c>
      <c r="R68" s="45">
        <v>64.8</v>
      </c>
      <c r="S68" s="45">
        <v>97.2</v>
      </c>
      <c r="T68" s="45">
        <v>8.25</v>
      </c>
      <c r="U68" s="45">
        <v>8.25</v>
      </c>
      <c r="V68" s="45">
        <v>8.25</v>
      </c>
      <c r="W68" s="45">
        <v>8.25</v>
      </c>
      <c r="X68" s="45">
        <v>77.435999999999993</v>
      </c>
      <c r="Y68" s="45">
        <v>77.435999999999993</v>
      </c>
      <c r="Z68" s="45">
        <v>72.187200000000004</v>
      </c>
    </row>
    <row r="69" spans="1:26" x14ac:dyDescent="0.25">
      <c r="A69" s="41"/>
      <c r="B69" s="49" t="s">
        <v>136</v>
      </c>
      <c r="C69" s="43">
        <v>36415</v>
      </c>
      <c r="D69" s="44">
        <v>16.8</v>
      </c>
      <c r="E69" s="45"/>
      <c r="F69" s="45"/>
      <c r="G69" s="45">
        <v>6.44</v>
      </c>
      <c r="H69" s="45">
        <v>3.06</v>
      </c>
      <c r="I69" s="45">
        <v>3</v>
      </c>
      <c r="J69" s="45">
        <v>5</v>
      </c>
      <c r="K69" s="45">
        <v>3</v>
      </c>
      <c r="L69" s="45">
        <v>3</v>
      </c>
      <c r="M69" s="45">
        <v>3</v>
      </c>
      <c r="N69" s="45">
        <v>3</v>
      </c>
      <c r="O69" s="45">
        <v>3</v>
      </c>
      <c r="P69" s="45">
        <v>3</v>
      </c>
      <c r="Q69" s="45">
        <v>3</v>
      </c>
      <c r="R69" s="45">
        <v>16.8</v>
      </c>
      <c r="S69" s="45">
        <v>25.2</v>
      </c>
      <c r="T69" s="45">
        <v>5</v>
      </c>
      <c r="U69" s="45">
        <v>5</v>
      </c>
      <c r="V69" s="45">
        <v>5</v>
      </c>
      <c r="W69" s="45">
        <v>5</v>
      </c>
      <c r="X69" s="45">
        <v>20.076000000000001</v>
      </c>
      <c r="Y69" s="45">
        <v>20.076000000000001</v>
      </c>
      <c r="Z69" s="45">
        <v>18.715199999999999</v>
      </c>
    </row>
    <row r="70" spans="1:26" x14ac:dyDescent="0.25">
      <c r="A70" s="41"/>
      <c r="B70" s="49" t="s">
        <v>38</v>
      </c>
      <c r="C70" s="49"/>
      <c r="D70" s="44">
        <v>81.599999999999994</v>
      </c>
      <c r="E70" s="45">
        <v>12.71</v>
      </c>
      <c r="F70" s="45">
        <v>122.4</v>
      </c>
      <c r="G70" s="44">
        <v>31.28</v>
      </c>
      <c r="H70" s="44">
        <v>12.964200000000002</v>
      </c>
      <c r="I70" s="44">
        <v>12.71</v>
      </c>
      <c r="J70" s="44">
        <v>13.25</v>
      </c>
      <c r="K70" s="44">
        <v>12.71</v>
      </c>
      <c r="L70" s="44">
        <v>12.71</v>
      </c>
      <c r="M70" s="44">
        <v>12.71</v>
      </c>
      <c r="N70" s="44">
        <v>12.71</v>
      </c>
      <c r="O70" s="44">
        <v>12.71</v>
      </c>
      <c r="P70" s="44">
        <v>12.71</v>
      </c>
      <c r="Q70" s="44">
        <v>12.71</v>
      </c>
      <c r="R70" s="44">
        <v>81.599999999999994</v>
      </c>
      <c r="S70" s="44">
        <v>122.4</v>
      </c>
      <c r="T70" s="44">
        <v>13.25</v>
      </c>
      <c r="U70" s="44">
        <v>13.25</v>
      </c>
      <c r="V70" s="44">
        <v>13.25</v>
      </c>
      <c r="W70" s="44">
        <v>13.25</v>
      </c>
      <c r="X70" s="44">
        <v>97.512</v>
      </c>
      <c r="Y70" s="44">
        <v>97.512</v>
      </c>
      <c r="Z70" s="44">
        <v>90.9024</v>
      </c>
    </row>
    <row r="71" spans="1:26" x14ac:dyDescent="0.25">
      <c r="A71" s="46"/>
      <c r="B71" s="46"/>
      <c r="C71" s="46"/>
      <c r="D71" s="47"/>
      <c r="E71" s="46"/>
      <c r="F71" s="46"/>
      <c r="G71" s="46"/>
      <c r="H71" s="46"/>
      <c r="I71" s="46"/>
      <c r="J71" s="46"/>
      <c r="K71" s="46"/>
      <c r="L71" s="46"/>
      <c r="M71" s="46"/>
      <c r="N71" s="46"/>
      <c r="O71" s="46"/>
      <c r="P71" s="46"/>
      <c r="Q71" s="46"/>
      <c r="R71" s="46"/>
      <c r="S71" s="46"/>
      <c r="T71" s="46"/>
      <c r="U71" s="46"/>
      <c r="V71" s="46"/>
      <c r="W71" s="46"/>
      <c r="X71" s="46"/>
      <c r="Y71" s="46"/>
      <c r="Z71" s="46"/>
    </row>
    <row r="72" spans="1:26" x14ac:dyDescent="0.25">
      <c r="A72" s="41" t="s">
        <v>167</v>
      </c>
      <c r="B72" s="49" t="s">
        <v>167</v>
      </c>
      <c r="C72" s="43">
        <v>80076</v>
      </c>
      <c r="D72" s="44">
        <v>159</v>
      </c>
      <c r="E72" s="45"/>
      <c r="F72" s="45"/>
      <c r="G72" s="45">
        <v>60.95</v>
      </c>
      <c r="H72" s="45">
        <v>8.3333999999999993</v>
      </c>
      <c r="I72" s="45">
        <v>8.17</v>
      </c>
      <c r="J72" s="45">
        <v>5.69</v>
      </c>
      <c r="K72" s="45">
        <v>8.17</v>
      </c>
      <c r="L72" s="45">
        <v>8.17</v>
      </c>
      <c r="M72" s="45">
        <v>8.17</v>
      </c>
      <c r="N72" s="45">
        <v>8.17</v>
      </c>
      <c r="O72" s="45">
        <v>8.17</v>
      </c>
      <c r="P72" s="45">
        <v>8.17</v>
      </c>
      <c r="Q72" s="45">
        <v>8.17</v>
      </c>
      <c r="R72" s="45">
        <v>159</v>
      </c>
      <c r="S72" s="45">
        <v>238.5</v>
      </c>
      <c r="T72" s="45">
        <v>5.69</v>
      </c>
      <c r="U72" s="45">
        <v>5.69</v>
      </c>
      <c r="V72" s="45">
        <v>5.69</v>
      </c>
      <c r="W72" s="45">
        <v>5.69</v>
      </c>
      <c r="X72" s="45">
        <v>190.005</v>
      </c>
      <c r="Y72" s="45">
        <v>190.005</v>
      </c>
      <c r="Z72" s="45">
        <v>177.126</v>
      </c>
    </row>
    <row r="73" spans="1:26" x14ac:dyDescent="0.25">
      <c r="A73" s="41"/>
      <c r="B73" s="49" t="s">
        <v>136</v>
      </c>
      <c r="C73" s="43">
        <v>36415</v>
      </c>
      <c r="D73" s="44">
        <v>16.8</v>
      </c>
      <c r="E73" s="45"/>
      <c r="F73" s="45"/>
      <c r="G73" s="45">
        <v>6.44</v>
      </c>
      <c r="H73" s="45">
        <v>3.06</v>
      </c>
      <c r="I73" s="45">
        <v>3</v>
      </c>
      <c r="J73" s="45">
        <v>5</v>
      </c>
      <c r="K73" s="45">
        <v>3</v>
      </c>
      <c r="L73" s="45">
        <v>3</v>
      </c>
      <c r="M73" s="45">
        <v>3</v>
      </c>
      <c r="N73" s="45">
        <v>3</v>
      </c>
      <c r="O73" s="45">
        <v>3</v>
      </c>
      <c r="P73" s="45">
        <v>3</v>
      </c>
      <c r="Q73" s="45">
        <v>3</v>
      </c>
      <c r="R73" s="45">
        <v>16.8</v>
      </c>
      <c r="S73" s="45">
        <v>25.2</v>
      </c>
      <c r="T73" s="45">
        <v>5</v>
      </c>
      <c r="U73" s="45">
        <v>5</v>
      </c>
      <c r="V73" s="45">
        <v>5</v>
      </c>
      <c r="W73" s="45">
        <v>5</v>
      </c>
      <c r="X73" s="45">
        <v>20.076000000000001</v>
      </c>
      <c r="Y73" s="45">
        <v>20.076000000000001</v>
      </c>
      <c r="Z73" s="45">
        <v>18.715199999999999</v>
      </c>
    </row>
    <row r="74" spans="1:26" x14ac:dyDescent="0.25">
      <c r="A74" s="41"/>
      <c r="B74" s="49" t="s">
        <v>38</v>
      </c>
      <c r="C74" s="49"/>
      <c r="D74" s="44">
        <v>175.8</v>
      </c>
      <c r="E74" s="45">
        <v>10.690000000000001</v>
      </c>
      <c r="F74" s="45">
        <v>263.7</v>
      </c>
      <c r="G74" s="44">
        <v>67.39</v>
      </c>
      <c r="H74" s="44">
        <v>11.3934</v>
      </c>
      <c r="I74" s="44">
        <v>11.17</v>
      </c>
      <c r="J74" s="44">
        <v>10.690000000000001</v>
      </c>
      <c r="K74" s="44">
        <v>11.17</v>
      </c>
      <c r="L74" s="44">
        <v>11.17</v>
      </c>
      <c r="M74" s="44">
        <v>11.17</v>
      </c>
      <c r="N74" s="44">
        <v>11.17</v>
      </c>
      <c r="O74" s="44">
        <v>11.17</v>
      </c>
      <c r="P74" s="44">
        <v>11.17</v>
      </c>
      <c r="Q74" s="44">
        <v>11.17</v>
      </c>
      <c r="R74" s="44">
        <v>175.8</v>
      </c>
      <c r="S74" s="44">
        <v>263.7</v>
      </c>
      <c r="T74" s="44">
        <v>10.690000000000001</v>
      </c>
      <c r="U74" s="44">
        <v>10.690000000000001</v>
      </c>
      <c r="V74" s="44">
        <v>10.690000000000001</v>
      </c>
      <c r="W74" s="44">
        <v>10.690000000000001</v>
      </c>
      <c r="X74" s="44">
        <v>210.08099999999999</v>
      </c>
      <c r="Y74" s="44">
        <v>210.08099999999999</v>
      </c>
      <c r="Z74" s="44">
        <v>195.84120000000001</v>
      </c>
    </row>
    <row r="75" spans="1:26" x14ac:dyDescent="0.25">
      <c r="A75" s="46"/>
      <c r="B75" s="46"/>
      <c r="C75" s="46"/>
      <c r="D75" s="47"/>
      <c r="E75" s="46"/>
      <c r="F75" s="46"/>
      <c r="G75" s="46"/>
      <c r="H75" s="46"/>
      <c r="I75" s="46"/>
      <c r="J75" s="46"/>
      <c r="K75" s="46"/>
      <c r="L75" s="46"/>
      <c r="M75" s="46"/>
      <c r="N75" s="46"/>
      <c r="O75" s="46"/>
      <c r="P75" s="46"/>
      <c r="Q75" s="46"/>
      <c r="R75" s="46"/>
      <c r="S75" s="46"/>
      <c r="T75" s="46"/>
      <c r="U75" s="46"/>
      <c r="V75" s="46"/>
      <c r="W75" s="46"/>
      <c r="X75" s="46"/>
      <c r="Y75" s="46"/>
      <c r="Z75" s="46"/>
    </row>
    <row r="76" spans="1:26" x14ac:dyDescent="0.25">
      <c r="A76" s="41" t="s">
        <v>168</v>
      </c>
      <c r="B76" s="49" t="s">
        <v>168</v>
      </c>
      <c r="C76" s="43">
        <v>80074</v>
      </c>
      <c r="D76" s="44">
        <v>299.39999999999998</v>
      </c>
      <c r="E76" s="45"/>
      <c r="F76" s="45"/>
      <c r="G76" s="45">
        <v>114.77000000000001</v>
      </c>
      <c r="H76" s="45">
        <v>48.582600000000006</v>
      </c>
      <c r="I76" s="45">
        <v>47.63</v>
      </c>
      <c r="J76" s="45">
        <v>40.479999999999997</v>
      </c>
      <c r="K76" s="45">
        <v>47.63</v>
      </c>
      <c r="L76" s="45">
        <v>47.63</v>
      </c>
      <c r="M76" s="45">
        <v>47.63</v>
      </c>
      <c r="N76" s="45">
        <v>47.63</v>
      </c>
      <c r="O76" s="45">
        <v>47.63</v>
      </c>
      <c r="P76" s="45">
        <v>47.63</v>
      </c>
      <c r="Q76" s="45">
        <v>47.63</v>
      </c>
      <c r="R76" s="45">
        <v>299.39999999999998</v>
      </c>
      <c r="S76" s="45">
        <v>449.1</v>
      </c>
      <c r="T76" s="45">
        <v>40.479999999999997</v>
      </c>
      <c r="U76" s="45">
        <v>40.479999999999997</v>
      </c>
      <c r="V76" s="45">
        <v>40.479999999999997</v>
      </c>
      <c r="W76" s="45">
        <v>40.479999999999997</v>
      </c>
      <c r="X76" s="45">
        <v>357.78299999999996</v>
      </c>
      <c r="Y76" s="45">
        <v>357.78299999999996</v>
      </c>
      <c r="Z76" s="45">
        <v>333.53159999999997</v>
      </c>
    </row>
    <row r="77" spans="1:26" x14ac:dyDescent="0.25">
      <c r="A77" s="41"/>
      <c r="B77" s="49" t="s">
        <v>136</v>
      </c>
      <c r="C77" s="43">
        <v>36415</v>
      </c>
      <c r="D77" s="44">
        <v>16.8</v>
      </c>
      <c r="E77" s="45"/>
      <c r="F77" s="45"/>
      <c r="G77" s="45">
        <v>6.44</v>
      </c>
      <c r="H77" s="45">
        <v>3.06</v>
      </c>
      <c r="I77" s="45">
        <v>3</v>
      </c>
      <c r="J77" s="45">
        <v>5</v>
      </c>
      <c r="K77" s="45">
        <v>3</v>
      </c>
      <c r="L77" s="45">
        <v>3</v>
      </c>
      <c r="M77" s="45">
        <v>3</v>
      </c>
      <c r="N77" s="45">
        <v>3</v>
      </c>
      <c r="O77" s="45">
        <v>3</v>
      </c>
      <c r="P77" s="45">
        <v>3</v>
      </c>
      <c r="Q77" s="45">
        <v>3</v>
      </c>
      <c r="R77" s="45">
        <v>16.8</v>
      </c>
      <c r="S77" s="45">
        <v>25.2</v>
      </c>
      <c r="T77" s="45">
        <v>5</v>
      </c>
      <c r="U77" s="45">
        <v>5</v>
      </c>
      <c r="V77" s="45">
        <v>5</v>
      </c>
      <c r="W77" s="45">
        <v>5</v>
      </c>
      <c r="X77" s="45">
        <v>20.076000000000001</v>
      </c>
      <c r="Y77" s="45">
        <v>20.076000000000001</v>
      </c>
      <c r="Z77" s="45">
        <v>18.715199999999999</v>
      </c>
    </row>
    <row r="78" spans="1:26" x14ac:dyDescent="0.25">
      <c r="A78" s="41"/>
      <c r="B78" s="49" t="s">
        <v>38</v>
      </c>
      <c r="C78" s="49"/>
      <c r="D78" s="44">
        <v>316.2</v>
      </c>
      <c r="E78" s="45">
        <v>45.48</v>
      </c>
      <c r="F78" s="45">
        <v>474.3</v>
      </c>
      <c r="G78" s="44">
        <v>121.21000000000001</v>
      </c>
      <c r="H78" s="44">
        <v>51.642600000000009</v>
      </c>
      <c r="I78" s="44">
        <v>50.63</v>
      </c>
      <c r="J78" s="44">
        <v>45.48</v>
      </c>
      <c r="K78" s="44">
        <v>50.63</v>
      </c>
      <c r="L78" s="44">
        <v>50.63</v>
      </c>
      <c r="M78" s="44">
        <v>50.63</v>
      </c>
      <c r="N78" s="44">
        <v>50.63</v>
      </c>
      <c r="O78" s="44">
        <v>50.63</v>
      </c>
      <c r="P78" s="44">
        <v>50.63</v>
      </c>
      <c r="Q78" s="44">
        <v>50.63</v>
      </c>
      <c r="R78" s="44">
        <v>316.2</v>
      </c>
      <c r="S78" s="44">
        <v>474.3</v>
      </c>
      <c r="T78" s="44">
        <v>45.48</v>
      </c>
      <c r="U78" s="44">
        <v>45.48</v>
      </c>
      <c r="V78" s="44">
        <v>45.48</v>
      </c>
      <c r="W78" s="44">
        <v>45.48</v>
      </c>
      <c r="X78" s="44">
        <v>377.85899999999998</v>
      </c>
      <c r="Y78" s="44">
        <v>377.85899999999998</v>
      </c>
      <c r="Z78" s="44">
        <v>352.24679999999995</v>
      </c>
    </row>
    <row r="79" spans="1:26" x14ac:dyDescent="0.25">
      <c r="A79" s="46"/>
      <c r="B79" s="46"/>
      <c r="C79" s="46"/>
      <c r="D79" s="47"/>
      <c r="E79" s="46"/>
      <c r="F79" s="46"/>
      <c r="G79" s="46"/>
      <c r="H79" s="46"/>
      <c r="I79" s="46"/>
      <c r="J79" s="46"/>
      <c r="K79" s="46"/>
      <c r="L79" s="46"/>
      <c r="M79" s="46"/>
      <c r="N79" s="46"/>
      <c r="O79" s="46"/>
      <c r="P79" s="46"/>
      <c r="Q79" s="46"/>
      <c r="R79" s="46"/>
      <c r="S79" s="46"/>
      <c r="T79" s="46"/>
      <c r="U79" s="46"/>
      <c r="V79" s="46"/>
      <c r="W79" s="46"/>
      <c r="X79" s="46"/>
      <c r="Y79" s="46"/>
      <c r="Z79" s="46"/>
    </row>
    <row r="80" spans="1:26" x14ac:dyDescent="0.25">
      <c r="A80" s="41" t="s">
        <v>169</v>
      </c>
      <c r="B80" s="49" t="s">
        <v>170</v>
      </c>
      <c r="C80" s="43">
        <v>87522</v>
      </c>
      <c r="D80" s="44">
        <v>164.4</v>
      </c>
      <c r="E80" s="45"/>
      <c r="F80" s="45"/>
      <c r="G80" s="45">
        <v>63.02</v>
      </c>
      <c r="H80" s="45">
        <v>43.696800000000003</v>
      </c>
      <c r="I80" s="45">
        <v>42.84</v>
      </c>
      <c r="J80" s="45">
        <v>36.4</v>
      </c>
      <c r="K80" s="45">
        <v>42.84</v>
      </c>
      <c r="L80" s="45">
        <v>42.84</v>
      </c>
      <c r="M80" s="45">
        <v>42.84</v>
      </c>
      <c r="N80" s="45">
        <v>42.84</v>
      </c>
      <c r="O80" s="45">
        <v>42.84</v>
      </c>
      <c r="P80" s="45">
        <v>42.84</v>
      </c>
      <c r="Q80" s="45">
        <v>42.84</v>
      </c>
      <c r="R80" s="45">
        <v>164.4</v>
      </c>
      <c r="S80" s="45">
        <v>246.6</v>
      </c>
      <c r="T80" s="45">
        <v>36.4</v>
      </c>
      <c r="U80" s="45">
        <v>36.4</v>
      </c>
      <c r="V80" s="45">
        <v>36.4</v>
      </c>
      <c r="W80" s="45">
        <v>36.4</v>
      </c>
      <c r="X80" s="45">
        <v>196.458</v>
      </c>
      <c r="Y80" s="45">
        <v>196.458</v>
      </c>
      <c r="Z80" s="45">
        <v>183.14160000000001</v>
      </c>
    </row>
    <row r="81" spans="1:26" x14ac:dyDescent="0.25">
      <c r="A81" s="41"/>
      <c r="B81" s="49" t="s">
        <v>136</v>
      </c>
      <c r="C81" s="43">
        <v>36415</v>
      </c>
      <c r="D81" s="44">
        <v>16.8</v>
      </c>
      <c r="E81" s="45"/>
      <c r="F81" s="45"/>
      <c r="G81" s="45">
        <v>6.44</v>
      </c>
      <c r="H81" s="45">
        <v>3.06</v>
      </c>
      <c r="I81" s="45">
        <v>3</v>
      </c>
      <c r="J81" s="45">
        <v>5</v>
      </c>
      <c r="K81" s="45">
        <v>3</v>
      </c>
      <c r="L81" s="45">
        <v>3</v>
      </c>
      <c r="M81" s="45">
        <v>3</v>
      </c>
      <c r="N81" s="45">
        <v>3</v>
      </c>
      <c r="O81" s="45">
        <v>3</v>
      </c>
      <c r="P81" s="45">
        <v>3</v>
      </c>
      <c r="Q81" s="45">
        <v>3</v>
      </c>
      <c r="R81" s="45">
        <v>16.8</v>
      </c>
      <c r="S81" s="45">
        <v>25.2</v>
      </c>
      <c r="T81" s="45">
        <v>5</v>
      </c>
      <c r="U81" s="45">
        <v>5</v>
      </c>
      <c r="V81" s="45">
        <v>5</v>
      </c>
      <c r="W81" s="45">
        <v>5</v>
      </c>
      <c r="X81" s="45">
        <v>20.076000000000001</v>
      </c>
      <c r="Y81" s="45">
        <v>20.076000000000001</v>
      </c>
      <c r="Z81" s="45">
        <v>18.715199999999999</v>
      </c>
    </row>
    <row r="82" spans="1:26" x14ac:dyDescent="0.25">
      <c r="A82" s="41"/>
      <c r="B82" s="49" t="s">
        <v>38</v>
      </c>
      <c r="C82" s="49"/>
      <c r="D82" s="44">
        <v>181.20000000000002</v>
      </c>
      <c r="E82" s="45">
        <v>41.4</v>
      </c>
      <c r="F82" s="45">
        <v>271.8</v>
      </c>
      <c r="G82" s="44">
        <v>69.460000000000008</v>
      </c>
      <c r="H82" s="44">
        <v>46.756800000000005</v>
      </c>
      <c r="I82" s="44">
        <v>45.84</v>
      </c>
      <c r="J82" s="44">
        <v>41.4</v>
      </c>
      <c r="K82" s="44">
        <v>45.84</v>
      </c>
      <c r="L82" s="44">
        <v>45.84</v>
      </c>
      <c r="M82" s="44">
        <v>45.84</v>
      </c>
      <c r="N82" s="44">
        <v>45.84</v>
      </c>
      <c r="O82" s="44">
        <v>45.84</v>
      </c>
      <c r="P82" s="44">
        <v>45.84</v>
      </c>
      <c r="Q82" s="44">
        <v>45.84</v>
      </c>
      <c r="R82" s="44">
        <v>181.20000000000002</v>
      </c>
      <c r="S82" s="44">
        <v>271.8</v>
      </c>
      <c r="T82" s="44">
        <v>41.4</v>
      </c>
      <c r="U82" s="44">
        <v>41.4</v>
      </c>
      <c r="V82" s="44">
        <v>41.4</v>
      </c>
      <c r="W82" s="44">
        <v>41.4</v>
      </c>
      <c r="X82" s="44">
        <v>216.53399999999999</v>
      </c>
      <c r="Y82" s="44">
        <v>216.53399999999999</v>
      </c>
      <c r="Z82" s="44">
        <v>201.85680000000002</v>
      </c>
    </row>
    <row r="83" spans="1:26" x14ac:dyDescent="0.25">
      <c r="A83" s="46"/>
      <c r="B83" s="46"/>
      <c r="C83" s="46"/>
      <c r="D83" s="47"/>
      <c r="E83" s="46"/>
      <c r="F83" s="46"/>
      <c r="G83" s="46"/>
      <c r="H83" s="46"/>
      <c r="I83" s="46"/>
      <c r="J83" s="46"/>
      <c r="K83" s="46"/>
      <c r="L83" s="46"/>
      <c r="M83" s="46"/>
      <c r="N83" s="46"/>
      <c r="O83" s="46"/>
      <c r="P83" s="46"/>
      <c r="Q83" s="46"/>
      <c r="R83" s="46"/>
      <c r="S83" s="46"/>
      <c r="T83" s="46"/>
      <c r="U83" s="46"/>
      <c r="V83" s="46"/>
      <c r="W83" s="46"/>
      <c r="X83" s="46"/>
      <c r="Y83" s="46"/>
      <c r="Z83" s="46"/>
    </row>
    <row r="84" spans="1:26" x14ac:dyDescent="0.25">
      <c r="A84" s="41" t="s">
        <v>171</v>
      </c>
      <c r="B84" s="49" t="s">
        <v>172</v>
      </c>
      <c r="C84" s="43">
        <v>87389</v>
      </c>
      <c r="D84" s="44">
        <v>218.4</v>
      </c>
      <c r="E84" s="45"/>
      <c r="F84" s="45"/>
      <c r="G84" s="45">
        <v>83.72</v>
      </c>
      <c r="H84" s="45">
        <v>24.561599999999999</v>
      </c>
      <c r="I84" s="45">
        <v>24.08</v>
      </c>
      <c r="J84" s="45">
        <v>20.47</v>
      </c>
      <c r="K84" s="45">
        <v>24.08</v>
      </c>
      <c r="L84" s="45">
        <v>24.08</v>
      </c>
      <c r="M84" s="45">
        <v>24.08</v>
      </c>
      <c r="N84" s="45">
        <v>24.08</v>
      </c>
      <c r="O84" s="45">
        <v>24.08</v>
      </c>
      <c r="P84" s="45">
        <v>24.08</v>
      </c>
      <c r="Q84" s="45">
        <v>24.08</v>
      </c>
      <c r="R84" s="45">
        <v>218.4</v>
      </c>
      <c r="S84" s="45">
        <v>327.60000000000002</v>
      </c>
      <c r="T84" s="45">
        <v>20.47</v>
      </c>
      <c r="U84" s="45">
        <v>20.47</v>
      </c>
      <c r="V84" s="45">
        <v>20.47</v>
      </c>
      <c r="W84" s="45">
        <v>20.47</v>
      </c>
      <c r="X84" s="45">
        <v>260.988</v>
      </c>
      <c r="Y84" s="45">
        <v>260.988</v>
      </c>
      <c r="Z84" s="45">
        <v>243.29759999999999</v>
      </c>
    </row>
    <row r="85" spans="1:26" x14ac:dyDescent="0.25">
      <c r="A85" s="41"/>
      <c r="B85" s="49" t="s">
        <v>136</v>
      </c>
      <c r="C85" s="43">
        <v>36415</v>
      </c>
      <c r="D85" s="44">
        <v>16.8</v>
      </c>
      <c r="E85" s="45"/>
      <c r="F85" s="45"/>
      <c r="G85" s="45">
        <v>6.44</v>
      </c>
      <c r="H85" s="45">
        <v>3.06</v>
      </c>
      <c r="I85" s="45">
        <v>3</v>
      </c>
      <c r="J85" s="45">
        <v>5</v>
      </c>
      <c r="K85" s="45">
        <v>3</v>
      </c>
      <c r="L85" s="45">
        <v>3</v>
      </c>
      <c r="M85" s="45">
        <v>3</v>
      </c>
      <c r="N85" s="45">
        <v>3</v>
      </c>
      <c r="O85" s="45">
        <v>3</v>
      </c>
      <c r="P85" s="45">
        <v>3</v>
      </c>
      <c r="Q85" s="45">
        <v>3</v>
      </c>
      <c r="R85" s="45">
        <v>16.8</v>
      </c>
      <c r="S85" s="45">
        <v>25.2</v>
      </c>
      <c r="T85" s="45">
        <v>5</v>
      </c>
      <c r="U85" s="45">
        <v>5</v>
      </c>
      <c r="V85" s="45">
        <v>5</v>
      </c>
      <c r="W85" s="45">
        <v>5</v>
      </c>
      <c r="X85" s="45">
        <v>20.076000000000001</v>
      </c>
      <c r="Y85" s="45">
        <v>20.076000000000001</v>
      </c>
      <c r="Z85" s="45">
        <v>18.715199999999999</v>
      </c>
    </row>
    <row r="86" spans="1:26" x14ac:dyDescent="0.25">
      <c r="A86" s="41"/>
      <c r="B86" s="49" t="s">
        <v>38</v>
      </c>
      <c r="C86" s="49"/>
      <c r="D86" s="44">
        <v>235.20000000000002</v>
      </c>
      <c r="E86" s="45">
        <v>25.47</v>
      </c>
      <c r="F86" s="45">
        <v>352.8</v>
      </c>
      <c r="G86" s="44">
        <v>90.16</v>
      </c>
      <c r="H86" s="44">
        <v>27.621599999999997</v>
      </c>
      <c r="I86" s="44">
        <v>27.08</v>
      </c>
      <c r="J86" s="44">
        <v>25.47</v>
      </c>
      <c r="K86" s="44">
        <v>27.08</v>
      </c>
      <c r="L86" s="44">
        <v>27.08</v>
      </c>
      <c r="M86" s="44">
        <v>27.08</v>
      </c>
      <c r="N86" s="44">
        <v>27.08</v>
      </c>
      <c r="O86" s="44">
        <v>27.08</v>
      </c>
      <c r="P86" s="44">
        <v>27.08</v>
      </c>
      <c r="Q86" s="44">
        <v>27.08</v>
      </c>
      <c r="R86" s="44">
        <v>235.20000000000002</v>
      </c>
      <c r="S86" s="44">
        <v>352.8</v>
      </c>
      <c r="T86" s="44">
        <v>25.47</v>
      </c>
      <c r="U86" s="44">
        <v>25.47</v>
      </c>
      <c r="V86" s="44">
        <v>25.47</v>
      </c>
      <c r="W86" s="44">
        <v>25.47</v>
      </c>
      <c r="X86" s="44">
        <v>281.06400000000002</v>
      </c>
      <c r="Y86" s="44">
        <v>281.06400000000002</v>
      </c>
      <c r="Z86" s="44">
        <v>262.01279999999997</v>
      </c>
    </row>
    <row r="87" spans="1:26" x14ac:dyDescent="0.25">
      <c r="A87" s="46"/>
      <c r="B87" s="46"/>
      <c r="C87" s="46"/>
      <c r="D87" s="47"/>
      <c r="E87" s="46"/>
      <c r="F87" s="46"/>
      <c r="G87" s="46"/>
      <c r="H87" s="46"/>
      <c r="I87" s="46"/>
      <c r="J87" s="46"/>
      <c r="K87" s="46"/>
      <c r="L87" s="46"/>
      <c r="M87" s="46"/>
      <c r="N87" s="46"/>
      <c r="O87" s="46"/>
      <c r="P87" s="46"/>
      <c r="Q87" s="46"/>
      <c r="R87" s="46"/>
      <c r="S87" s="46"/>
      <c r="T87" s="46"/>
      <c r="U87" s="46"/>
      <c r="V87" s="46"/>
      <c r="W87" s="46"/>
      <c r="X87" s="46"/>
      <c r="Y87" s="46"/>
      <c r="Z87" s="46"/>
    </row>
    <row r="88" spans="1:26" x14ac:dyDescent="0.25">
      <c r="A88" s="41" t="s">
        <v>173</v>
      </c>
      <c r="B88" s="49" t="s">
        <v>174</v>
      </c>
      <c r="C88" s="43">
        <v>87502</v>
      </c>
      <c r="D88" s="44">
        <v>166.2</v>
      </c>
      <c r="E88" s="45">
        <v>63.71</v>
      </c>
      <c r="F88" s="45">
        <v>249.3</v>
      </c>
      <c r="G88" s="45">
        <v>63.71</v>
      </c>
      <c r="H88" s="45">
        <v>97.715999999999994</v>
      </c>
      <c r="I88" s="45">
        <v>95.8</v>
      </c>
      <c r="J88" s="45">
        <v>72.31</v>
      </c>
      <c r="K88" s="45">
        <v>95.8</v>
      </c>
      <c r="L88" s="45">
        <v>95.8</v>
      </c>
      <c r="M88" s="45">
        <v>95.8</v>
      </c>
      <c r="N88" s="45">
        <v>95.8</v>
      </c>
      <c r="O88" s="45">
        <v>95.8</v>
      </c>
      <c r="P88" s="45">
        <v>95.8</v>
      </c>
      <c r="Q88" s="45">
        <v>95.8</v>
      </c>
      <c r="R88" s="45">
        <v>166.2</v>
      </c>
      <c r="S88" s="45">
        <v>249.3</v>
      </c>
      <c r="T88" s="45">
        <v>72.31</v>
      </c>
      <c r="U88" s="45">
        <v>72.31</v>
      </c>
      <c r="V88" s="45">
        <v>72.31</v>
      </c>
      <c r="W88" s="45">
        <v>72.31</v>
      </c>
      <c r="X88" s="45">
        <v>198.60899999999998</v>
      </c>
      <c r="Y88" s="45">
        <v>198.60899999999998</v>
      </c>
      <c r="Z88" s="45">
        <v>185.14679999999998</v>
      </c>
    </row>
    <row r="89" spans="1:26" x14ac:dyDescent="0.25">
      <c r="A89" s="46"/>
      <c r="B89" s="46"/>
      <c r="C89" s="46"/>
      <c r="D89" s="47"/>
      <c r="E89" s="46"/>
      <c r="F89" s="46"/>
      <c r="G89" s="46"/>
      <c r="H89" s="46"/>
      <c r="I89" s="46"/>
      <c r="J89" s="46"/>
      <c r="K89" s="46"/>
      <c r="L89" s="46"/>
      <c r="M89" s="46"/>
      <c r="N89" s="46"/>
      <c r="O89" s="46"/>
      <c r="P89" s="46"/>
      <c r="Q89" s="46"/>
      <c r="R89" s="46"/>
      <c r="S89" s="46"/>
      <c r="T89" s="46"/>
      <c r="U89" s="46"/>
      <c r="V89" s="46"/>
      <c r="W89" s="46"/>
      <c r="X89" s="46"/>
      <c r="Y89" s="46"/>
      <c r="Z89" s="46"/>
    </row>
    <row r="90" spans="1:26" x14ac:dyDescent="0.25">
      <c r="A90" s="41" t="s">
        <v>175</v>
      </c>
      <c r="B90" s="49" t="s">
        <v>175</v>
      </c>
      <c r="C90" s="43">
        <v>83690</v>
      </c>
      <c r="D90" s="44">
        <v>104.39999999999999</v>
      </c>
      <c r="E90" s="45"/>
      <c r="F90" s="45"/>
      <c r="G90" s="45">
        <v>40.020000000000003</v>
      </c>
      <c r="H90" s="45">
        <v>7.0278</v>
      </c>
      <c r="I90" s="45">
        <v>6.89</v>
      </c>
      <c r="J90" s="45">
        <v>5.86</v>
      </c>
      <c r="K90" s="45">
        <v>6.89</v>
      </c>
      <c r="L90" s="45">
        <v>6.89</v>
      </c>
      <c r="M90" s="45">
        <v>6.89</v>
      </c>
      <c r="N90" s="45">
        <v>6.89</v>
      </c>
      <c r="O90" s="45">
        <v>6.89</v>
      </c>
      <c r="P90" s="45">
        <v>6.89</v>
      </c>
      <c r="Q90" s="45">
        <v>6.89</v>
      </c>
      <c r="R90" s="45">
        <v>104.39999999999999</v>
      </c>
      <c r="S90" s="45">
        <v>156.6</v>
      </c>
      <c r="T90" s="45">
        <v>5.86</v>
      </c>
      <c r="U90" s="45">
        <v>5.86</v>
      </c>
      <c r="V90" s="45">
        <v>5.86</v>
      </c>
      <c r="W90" s="45">
        <v>5.86</v>
      </c>
      <c r="X90" s="45">
        <v>124.758</v>
      </c>
      <c r="Y90" s="45">
        <v>124.758</v>
      </c>
      <c r="Z90" s="45">
        <v>116.30159999999999</v>
      </c>
    </row>
    <row r="91" spans="1:26" x14ac:dyDescent="0.25">
      <c r="A91" s="41"/>
      <c r="B91" s="49" t="s">
        <v>136</v>
      </c>
      <c r="C91" s="43">
        <v>36415</v>
      </c>
      <c r="D91" s="44">
        <v>16.8</v>
      </c>
      <c r="E91" s="45"/>
      <c r="F91" s="45"/>
      <c r="G91" s="45">
        <v>6.44</v>
      </c>
      <c r="H91" s="45">
        <v>3.06</v>
      </c>
      <c r="I91" s="45">
        <v>3</v>
      </c>
      <c r="J91" s="45">
        <v>5</v>
      </c>
      <c r="K91" s="45">
        <v>3</v>
      </c>
      <c r="L91" s="45">
        <v>3</v>
      </c>
      <c r="M91" s="45">
        <v>3</v>
      </c>
      <c r="N91" s="45">
        <v>3</v>
      </c>
      <c r="O91" s="45">
        <v>3</v>
      </c>
      <c r="P91" s="45">
        <v>3</v>
      </c>
      <c r="Q91" s="45">
        <v>3</v>
      </c>
      <c r="R91" s="45">
        <v>16.8</v>
      </c>
      <c r="S91" s="45">
        <v>25.2</v>
      </c>
      <c r="T91" s="45">
        <v>5</v>
      </c>
      <c r="U91" s="45">
        <v>5</v>
      </c>
      <c r="V91" s="45">
        <v>5</v>
      </c>
      <c r="W91" s="45">
        <v>5</v>
      </c>
      <c r="X91" s="45">
        <v>20.076000000000001</v>
      </c>
      <c r="Y91" s="45">
        <v>20.076000000000001</v>
      </c>
      <c r="Z91" s="45">
        <v>18.715199999999999</v>
      </c>
    </row>
    <row r="92" spans="1:26" x14ac:dyDescent="0.25">
      <c r="A92" s="41"/>
      <c r="B92" s="49" t="s">
        <v>38</v>
      </c>
      <c r="C92" s="49"/>
      <c r="D92" s="44">
        <v>121.19999999999999</v>
      </c>
      <c r="E92" s="45">
        <v>9.89</v>
      </c>
      <c r="F92" s="45">
        <v>181.79999999999998</v>
      </c>
      <c r="G92" s="44">
        <v>46.46</v>
      </c>
      <c r="H92" s="44">
        <v>10.0878</v>
      </c>
      <c r="I92" s="44">
        <v>9.89</v>
      </c>
      <c r="J92" s="44">
        <v>10.86</v>
      </c>
      <c r="K92" s="44">
        <v>9.89</v>
      </c>
      <c r="L92" s="44">
        <v>9.89</v>
      </c>
      <c r="M92" s="44">
        <v>9.89</v>
      </c>
      <c r="N92" s="44">
        <v>9.89</v>
      </c>
      <c r="O92" s="44">
        <v>9.89</v>
      </c>
      <c r="P92" s="44">
        <v>9.89</v>
      </c>
      <c r="Q92" s="44">
        <v>9.89</v>
      </c>
      <c r="R92" s="44">
        <v>121.19999999999999</v>
      </c>
      <c r="S92" s="44">
        <v>181.79999999999998</v>
      </c>
      <c r="T92" s="44">
        <v>10.86</v>
      </c>
      <c r="U92" s="44">
        <v>10.86</v>
      </c>
      <c r="V92" s="44">
        <v>10.86</v>
      </c>
      <c r="W92" s="44">
        <v>10.86</v>
      </c>
      <c r="X92" s="44">
        <v>144.834</v>
      </c>
      <c r="Y92" s="44">
        <v>144.834</v>
      </c>
      <c r="Z92" s="44">
        <v>135.01679999999999</v>
      </c>
    </row>
    <row r="93" spans="1:26" x14ac:dyDescent="0.25">
      <c r="A93" s="46"/>
      <c r="B93" s="46"/>
      <c r="C93" s="46"/>
      <c r="D93" s="47"/>
      <c r="E93" s="46"/>
      <c r="F93" s="46"/>
      <c r="G93" s="46"/>
      <c r="H93" s="46"/>
      <c r="I93" s="46"/>
      <c r="J93" s="46"/>
      <c r="K93" s="46"/>
      <c r="L93" s="46"/>
      <c r="M93" s="46"/>
      <c r="N93" s="46"/>
      <c r="O93" s="46"/>
      <c r="P93" s="46"/>
      <c r="Q93" s="46"/>
      <c r="R93" s="46"/>
      <c r="S93" s="46"/>
      <c r="T93" s="46"/>
      <c r="U93" s="46"/>
      <c r="V93" s="46"/>
      <c r="W93" s="46"/>
      <c r="X93" s="46"/>
      <c r="Y93" s="46"/>
      <c r="Z93" s="46"/>
    </row>
    <row r="94" spans="1:26" x14ac:dyDescent="0.25">
      <c r="A94" s="41" t="s">
        <v>176</v>
      </c>
      <c r="B94" s="49" t="s">
        <v>176</v>
      </c>
      <c r="C94" s="43">
        <v>80061</v>
      </c>
      <c r="D94" s="44">
        <v>190.79999999999998</v>
      </c>
      <c r="E94" s="45"/>
      <c r="F94" s="45"/>
      <c r="G94" s="45">
        <v>73.14</v>
      </c>
      <c r="H94" s="45">
        <v>13.6578</v>
      </c>
      <c r="I94" s="45">
        <v>13.39</v>
      </c>
      <c r="J94" s="45">
        <v>9.68</v>
      </c>
      <c r="K94" s="45">
        <v>13.39</v>
      </c>
      <c r="L94" s="45">
        <v>13.39</v>
      </c>
      <c r="M94" s="45">
        <v>13.39</v>
      </c>
      <c r="N94" s="45">
        <v>13.39</v>
      </c>
      <c r="O94" s="45">
        <v>13.39</v>
      </c>
      <c r="P94" s="45">
        <v>13.39</v>
      </c>
      <c r="Q94" s="45">
        <v>13.39</v>
      </c>
      <c r="R94" s="45">
        <v>190.79999999999998</v>
      </c>
      <c r="S94" s="45">
        <v>286.2</v>
      </c>
      <c r="T94" s="45">
        <v>9.68</v>
      </c>
      <c r="U94" s="45">
        <v>9.68</v>
      </c>
      <c r="V94" s="45">
        <v>9.68</v>
      </c>
      <c r="W94" s="45">
        <v>9.68</v>
      </c>
      <c r="X94" s="45">
        <v>228.006</v>
      </c>
      <c r="Y94" s="45">
        <v>228.006</v>
      </c>
      <c r="Z94" s="45">
        <v>212.55119999999999</v>
      </c>
    </row>
    <row r="95" spans="1:26" x14ac:dyDescent="0.25">
      <c r="A95" s="41"/>
      <c r="B95" s="49" t="s">
        <v>136</v>
      </c>
      <c r="C95" s="43">
        <v>36415</v>
      </c>
      <c r="D95" s="44">
        <v>16.8</v>
      </c>
      <c r="E95" s="45"/>
      <c r="F95" s="45"/>
      <c r="G95" s="45">
        <v>6.44</v>
      </c>
      <c r="H95" s="45">
        <v>3.06</v>
      </c>
      <c r="I95" s="45">
        <v>3</v>
      </c>
      <c r="J95" s="45">
        <v>5</v>
      </c>
      <c r="K95" s="45">
        <v>3</v>
      </c>
      <c r="L95" s="45">
        <v>3</v>
      </c>
      <c r="M95" s="45">
        <v>3</v>
      </c>
      <c r="N95" s="45">
        <v>3</v>
      </c>
      <c r="O95" s="45">
        <v>3</v>
      </c>
      <c r="P95" s="45">
        <v>3</v>
      </c>
      <c r="Q95" s="45">
        <v>3</v>
      </c>
      <c r="R95" s="45">
        <v>16.8</v>
      </c>
      <c r="S95" s="45">
        <v>25.2</v>
      </c>
      <c r="T95" s="45">
        <v>5</v>
      </c>
      <c r="U95" s="45">
        <v>5</v>
      </c>
      <c r="V95" s="45">
        <v>5</v>
      </c>
      <c r="W95" s="45">
        <v>5</v>
      </c>
      <c r="X95" s="45">
        <v>20.076000000000001</v>
      </c>
      <c r="Y95" s="45">
        <v>20.076000000000001</v>
      </c>
      <c r="Z95" s="45">
        <v>18.715199999999999</v>
      </c>
    </row>
    <row r="96" spans="1:26" x14ac:dyDescent="0.25">
      <c r="A96" s="41"/>
      <c r="B96" s="49" t="s">
        <v>38</v>
      </c>
      <c r="C96" s="49"/>
      <c r="D96" s="44">
        <v>207.6</v>
      </c>
      <c r="E96" s="45">
        <v>14.68</v>
      </c>
      <c r="F96" s="45">
        <v>311.39999999999998</v>
      </c>
      <c r="G96" s="44">
        <v>79.58</v>
      </c>
      <c r="H96" s="44">
        <v>16.7178</v>
      </c>
      <c r="I96" s="44">
        <v>16.39</v>
      </c>
      <c r="J96" s="44">
        <v>14.68</v>
      </c>
      <c r="K96" s="44">
        <v>16.39</v>
      </c>
      <c r="L96" s="44">
        <v>16.39</v>
      </c>
      <c r="M96" s="44">
        <v>16.39</v>
      </c>
      <c r="N96" s="44">
        <v>16.39</v>
      </c>
      <c r="O96" s="44">
        <v>16.39</v>
      </c>
      <c r="P96" s="44">
        <v>16.39</v>
      </c>
      <c r="Q96" s="44">
        <v>16.39</v>
      </c>
      <c r="R96" s="44">
        <v>207.6</v>
      </c>
      <c r="S96" s="44">
        <v>311.39999999999998</v>
      </c>
      <c r="T96" s="44">
        <v>14.68</v>
      </c>
      <c r="U96" s="44">
        <v>14.68</v>
      </c>
      <c r="V96" s="44">
        <v>14.68</v>
      </c>
      <c r="W96" s="44">
        <v>14.68</v>
      </c>
      <c r="X96" s="44">
        <v>248.08199999999999</v>
      </c>
      <c r="Y96" s="44">
        <v>248.08199999999999</v>
      </c>
      <c r="Z96" s="44">
        <v>231.2664</v>
      </c>
    </row>
    <row r="97" spans="1:26" x14ac:dyDescent="0.25">
      <c r="A97" s="46"/>
      <c r="B97" s="46"/>
      <c r="C97" s="46"/>
      <c r="D97" s="47"/>
      <c r="E97" s="46"/>
      <c r="F97" s="46"/>
      <c r="G97" s="46"/>
      <c r="H97" s="46"/>
      <c r="I97" s="46"/>
      <c r="J97" s="46"/>
      <c r="K97" s="46"/>
      <c r="L97" s="46"/>
      <c r="M97" s="46"/>
      <c r="N97" s="46"/>
      <c r="O97" s="46"/>
      <c r="P97" s="46"/>
      <c r="Q97" s="46"/>
      <c r="R97" s="46"/>
      <c r="S97" s="46"/>
      <c r="T97" s="46"/>
      <c r="U97" s="46"/>
      <c r="V97" s="46"/>
      <c r="W97" s="46"/>
      <c r="X97" s="46"/>
      <c r="Y97" s="46"/>
      <c r="Z97" s="46"/>
    </row>
    <row r="98" spans="1:26" x14ac:dyDescent="0.25">
      <c r="A98" s="41" t="s">
        <v>177</v>
      </c>
      <c r="B98" s="49" t="s">
        <v>177</v>
      </c>
      <c r="C98" s="43">
        <v>83735</v>
      </c>
      <c r="D98" s="44">
        <v>120.6</v>
      </c>
      <c r="E98" s="45"/>
      <c r="F98" s="45"/>
      <c r="G98" s="45">
        <v>46.230000000000004</v>
      </c>
      <c r="H98" s="45">
        <v>6.8340000000000005</v>
      </c>
      <c r="I98" s="45">
        <v>6.7</v>
      </c>
      <c r="J98" s="45">
        <v>5.69</v>
      </c>
      <c r="K98" s="45">
        <v>6.7</v>
      </c>
      <c r="L98" s="45">
        <v>6.7</v>
      </c>
      <c r="M98" s="45">
        <v>6.7</v>
      </c>
      <c r="N98" s="45">
        <v>6.7</v>
      </c>
      <c r="O98" s="45">
        <v>6.7</v>
      </c>
      <c r="P98" s="45">
        <v>6.7</v>
      </c>
      <c r="Q98" s="45">
        <v>6.7</v>
      </c>
      <c r="R98" s="45">
        <v>120.6</v>
      </c>
      <c r="S98" s="45">
        <v>180.9</v>
      </c>
      <c r="T98" s="45">
        <v>5.69</v>
      </c>
      <c r="U98" s="45">
        <v>5.69</v>
      </c>
      <c r="V98" s="45">
        <v>5.69</v>
      </c>
      <c r="W98" s="45">
        <v>5.69</v>
      </c>
      <c r="X98" s="45">
        <v>144.11699999999999</v>
      </c>
      <c r="Y98" s="45">
        <v>144.11699999999999</v>
      </c>
      <c r="Z98" s="45">
        <v>134.3484</v>
      </c>
    </row>
    <row r="99" spans="1:26" x14ac:dyDescent="0.25">
      <c r="A99" s="41"/>
      <c r="B99" s="49" t="s">
        <v>136</v>
      </c>
      <c r="C99" s="43">
        <v>36415</v>
      </c>
      <c r="D99" s="44">
        <v>16.8</v>
      </c>
      <c r="E99" s="45"/>
      <c r="F99" s="45"/>
      <c r="G99" s="45">
        <v>6.44</v>
      </c>
      <c r="H99" s="45">
        <v>3.06</v>
      </c>
      <c r="I99" s="45">
        <v>3</v>
      </c>
      <c r="J99" s="45">
        <v>5</v>
      </c>
      <c r="K99" s="45">
        <v>3</v>
      </c>
      <c r="L99" s="45">
        <v>3</v>
      </c>
      <c r="M99" s="45">
        <v>3</v>
      </c>
      <c r="N99" s="45">
        <v>3</v>
      </c>
      <c r="O99" s="45">
        <v>3</v>
      </c>
      <c r="P99" s="45">
        <v>3</v>
      </c>
      <c r="Q99" s="45">
        <v>3</v>
      </c>
      <c r="R99" s="45">
        <v>16.8</v>
      </c>
      <c r="S99" s="45">
        <v>25.2</v>
      </c>
      <c r="T99" s="45">
        <v>5</v>
      </c>
      <c r="U99" s="45">
        <v>5</v>
      </c>
      <c r="V99" s="45">
        <v>5</v>
      </c>
      <c r="W99" s="45">
        <v>5</v>
      </c>
      <c r="X99" s="45">
        <v>20.076000000000001</v>
      </c>
      <c r="Y99" s="45">
        <v>20.076000000000001</v>
      </c>
      <c r="Z99" s="45">
        <v>18.715199999999999</v>
      </c>
    </row>
    <row r="100" spans="1:26" x14ac:dyDescent="0.25">
      <c r="A100" s="41"/>
      <c r="B100" s="49" t="s">
        <v>38</v>
      </c>
      <c r="C100" s="49"/>
      <c r="D100" s="44">
        <v>137.4</v>
      </c>
      <c r="E100" s="45">
        <v>9.6999999999999993</v>
      </c>
      <c r="F100" s="45">
        <v>206.1</v>
      </c>
      <c r="G100" s="44">
        <v>52.67</v>
      </c>
      <c r="H100" s="44">
        <v>9.8940000000000001</v>
      </c>
      <c r="I100" s="44">
        <v>9.6999999999999993</v>
      </c>
      <c r="J100" s="44">
        <v>10.690000000000001</v>
      </c>
      <c r="K100" s="44">
        <v>9.6999999999999993</v>
      </c>
      <c r="L100" s="44">
        <v>9.6999999999999993</v>
      </c>
      <c r="M100" s="44">
        <v>9.6999999999999993</v>
      </c>
      <c r="N100" s="44">
        <v>9.6999999999999993</v>
      </c>
      <c r="O100" s="44">
        <v>9.6999999999999993</v>
      </c>
      <c r="P100" s="44">
        <v>9.6999999999999993</v>
      </c>
      <c r="Q100" s="44">
        <v>9.6999999999999993</v>
      </c>
      <c r="R100" s="44">
        <v>137.4</v>
      </c>
      <c r="S100" s="44">
        <v>206.1</v>
      </c>
      <c r="T100" s="44">
        <v>10.690000000000001</v>
      </c>
      <c r="U100" s="44">
        <v>10.690000000000001</v>
      </c>
      <c r="V100" s="44">
        <v>10.690000000000001</v>
      </c>
      <c r="W100" s="44">
        <v>10.690000000000001</v>
      </c>
      <c r="X100" s="44">
        <v>164.19299999999998</v>
      </c>
      <c r="Y100" s="44">
        <v>164.19299999999998</v>
      </c>
      <c r="Z100" s="44">
        <v>153.06360000000001</v>
      </c>
    </row>
    <row r="101" spans="1:26" x14ac:dyDescent="0.25">
      <c r="A101" s="46"/>
      <c r="B101" s="46"/>
      <c r="C101" s="46"/>
      <c r="D101" s="47"/>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x14ac:dyDescent="0.25">
      <c r="A102" s="41" t="s">
        <v>178</v>
      </c>
      <c r="B102" s="49" t="s">
        <v>178</v>
      </c>
      <c r="C102" s="43">
        <v>82043</v>
      </c>
      <c r="D102" s="44">
        <v>89.399999999999991</v>
      </c>
      <c r="E102" s="45"/>
      <c r="F102" s="45"/>
      <c r="G102" s="45">
        <v>34.270000000000003</v>
      </c>
      <c r="H102" s="45">
        <v>5.8956</v>
      </c>
      <c r="I102" s="45">
        <v>5.78</v>
      </c>
      <c r="J102" s="45">
        <v>4.91</v>
      </c>
      <c r="K102" s="45">
        <v>5.78</v>
      </c>
      <c r="L102" s="45">
        <v>5.78</v>
      </c>
      <c r="M102" s="45">
        <v>5.78</v>
      </c>
      <c r="N102" s="45">
        <v>5.78</v>
      </c>
      <c r="O102" s="45">
        <v>5.78</v>
      </c>
      <c r="P102" s="45">
        <v>5.78</v>
      </c>
      <c r="Q102" s="45">
        <v>5.78</v>
      </c>
      <c r="R102" s="45">
        <v>89.399999999999991</v>
      </c>
      <c r="S102" s="45">
        <v>134.1</v>
      </c>
      <c r="T102" s="45">
        <v>4.91</v>
      </c>
      <c r="U102" s="45">
        <v>4.91</v>
      </c>
      <c r="V102" s="45">
        <v>4.91</v>
      </c>
      <c r="W102" s="45">
        <v>4.91</v>
      </c>
      <c r="X102" s="45">
        <v>106.833</v>
      </c>
      <c r="Y102" s="45">
        <v>106.833</v>
      </c>
      <c r="Z102" s="45">
        <v>99.5916</v>
      </c>
    </row>
    <row r="103" spans="1:26" x14ac:dyDescent="0.25">
      <c r="A103" s="46"/>
      <c r="B103" s="46"/>
      <c r="C103" s="46"/>
      <c r="D103" s="47"/>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x14ac:dyDescent="0.25">
      <c r="A104" s="41" t="s">
        <v>179</v>
      </c>
      <c r="B104" s="49" t="s">
        <v>179</v>
      </c>
      <c r="C104" s="43">
        <v>86735</v>
      </c>
      <c r="D104" s="44">
        <v>80.399999999999991</v>
      </c>
      <c r="E104" s="45"/>
      <c r="F104" s="45"/>
      <c r="G104" s="45">
        <v>30.82</v>
      </c>
      <c r="H104" s="45">
        <v>13.311000000000002</v>
      </c>
      <c r="I104" s="45">
        <v>13.05</v>
      </c>
      <c r="J104" s="45">
        <v>11.09</v>
      </c>
      <c r="K104" s="45">
        <v>13.05</v>
      </c>
      <c r="L104" s="45">
        <v>13.05</v>
      </c>
      <c r="M104" s="45">
        <v>13.05</v>
      </c>
      <c r="N104" s="45">
        <v>13.05</v>
      </c>
      <c r="O104" s="45">
        <v>13.05</v>
      </c>
      <c r="P104" s="45">
        <v>13.05</v>
      </c>
      <c r="Q104" s="45">
        <v>13.05</v>
      </c>
      <c r="R104" s="45">
        <v>80.399999999999991</v>
      </c>
      <c r="S104" s="45">
        <v>120.60000000000001</v>
      </c>
      <c r="T104" s="45">
        <v>11.09</v>
      </c>
      <c r="U104" s="45">
        <v>11.09</v>
      </c>
      <c r="V104" s="45">
        <v>11.09</v>
      </c>
      <c r="W104" s="45">
        <v>11.09</v>
      </c>
      <c r="X104" s="45">
        <v>96.078000000000003</v>
      </c>
      <c r="Y104" s="45">
        <v>96.078000000000003</v>
      </c>
      <c r="Z104" s="45">
        <v>89.565600000000003</v>
      </c>
    </row>
    <row r="105" spans="1:26" x14ac:dyDescent="0.25">
      <c r="A105" s="41"/>
      <c r="B105" s="49" t="s">
        <v>136</v>
      </c>
      <c r="C105" s="43">
        <v>36415</v>
      </c>
      <c r="D105" s="44">
        <v>16.8</v>
      </c>
      <c r="E105" s="45"/>
      <c r="F105" s="45"/>
      <c r="G105" s="45">
        <v>6.44</v>
      </c>
      <c r="H105" s="45">
        <v>3.06</v>
      </c>
      <c r="I105" s="45">
        <v>3</v>
      </c>
      <c r="J105" s="45">
        <v>5</v>
      </c>
      <c r="K105" s="45">
        <v>3</v>
      </c>
      <c r="L105" s="45">
        <v>3</v>
      </c>
      <c r="M105" s="45">
        <v>3</v>
      </c>
      <c r="N105" s="45">
        <v>3</v>
      </c>
      <c r="O105" s="45">
        <v>3</v>
      </c>
      <c r="P105" s="45">
        <v>3</v>
      </c>
      <c r="Q105" s="45">
        <v>3</v>
      </c>
      <c r="R105" s="45">
        <v>16.8</v>
      </c>
      <c r="S105" s="45">
        <v>25.2</v>
      </c>
      <c r="T105" s="45">
        <v>5</v>
      </c>
      <c r="U105" s="45">
        <v>5</v>
      </c>
      <c r="V105" s="45">
        <v>5</v>
      </c>
      <c r="W105" s="45">
        <v>5</v>
      </c>
      <c r="X105" s="45">
        <v>20.076000000000001</v>
      </c>
      <c r="Y105" s="45">
        <v>20.076000000000001</v>
      </c>
      <c r="Z105" s="45">
        <v>18.715199999999999</v>
      </c>
    </row>
    <row r="106" spans="1:26" x14ac:dyDescent="0.25">
      <c r="A106" s="41"/>
      <c r="B106" s="49" t="s">
        <v>38</v>
      </c>
      <c r="C106" s="49"/>
      <c r="D106" s="44">
        <v>97.199999999999989</v>
      </c>
      <c r="E106" s="45">
        <v>16.05</v>
      </c>
      <c r="F106" s="45">
        <v>145.80000000000001</v>
      </c>
      <c r="G106" s="44">
        <v>37.26</v>
      </c>
      <c r="H106" s="44">
        <v>16.371000000000002</v>
      </c>
      <c r="I106" s="44">
        <v>16.05</v>
      </c>
      <c r="J106" s="44">
        <v>16.09</v>
      </c>
      <c r="K106" s="44">
        <v>16.05</v>
      </c>
      <c r="L106" s="44">
        <v>16.05</v>
      </c>
      <c r="M106" s="44">
        <v>16.05</v>
      </c>
      <c r="N106" s="44">
        <v>16.05</v>
      </c>
      <c r="O106" s="44">
        <v>16.05</v>
      </c>
      <c r="P106" s="44">
        <v>16.05</v>
      </c>
      <c r="Q106" s="44">
        <v>16.05</v>
      </c>
      <c r="R106" s="44">
        <v>97.199999999999989</v>
      </c>
      <c r="S106" s="44">
        <v>145.80000000000001</v>
      </c>
      <c r="T106" s="44">
        <v>16.09</v>
      </c>
      <c r="U106" s="44">
        <v>16.09</v>
      </c>
      <c r="V106" s="44">
        <v>16.09</v>
      </c>
      <c r="W106" s="44">
        <v>16.09</v>
      </c>
      <c r="X106" s="44">
        <v>116.154</v>
      </c>
      <c r="Y106" s="44">
        <v>116.154</v>
      </c>
      <c r="Z106" s="44">
        <v>108.2808</v>
      </c>
    </row>
    <row r="107" spans="1:26" x14ac:dyDescent="0.25">
      <c r="A107" s="46"/>
      <c r="B107" s="46"/>
      <c r="C107" s="46"/>
      <c r="D107" s="47"/>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x14ac:dyDescent="0.25">
      <c r="A108" s="41" t="s">
        <v>180</v>
      </c>
      <c r="B108" s="49" t="s">
        <v>181</v>
      </c>
      <c r="C108" s="43">
        <v>88175</v>
      </c>
      <c r="D108" s="44">
        <v>33.6</v>
      </c>
      <c r="E108" s="45">
        <v>12.88</v>
      </c>
      <c r="F108" s="45">
        <v>50.4</v>
      </c>
      <c r="G108" s="45">
        <v>12.88</v>
      </c>
      <c r="H108" s="45">
        <v>27.142199999999999</v>
      </c>
      <c r="I108" s="45">
        <v>26.61</v>
      </c>
      <c r="J108" s="45">
        <v>21.82</v>
      </c>
      <c r="K108" s="45">
        <v>26.61</v>
      </c>
      <c r="L108" s="45">
        <v>26.61</v>
      </c>
      <c r="M108" s="45">
        <v>26.61</v>
      </c>
      <c r="N108" s="45">
        <v>26.61</v>
      </c>
      <c r="O108" s="45">
        <v>26.61</v>
      </c>
      <c r="P108" s="45">
        <v>26.61</v>
      </c>
      <c r="Q108" s="45">
        <v>26.61</v>
      </c>
      <c r="R108" s="45">
        <v>33.6</v>
      </c>
      <c r="S108" s="45">
        <v>50.4</v>
      </c>
      <c r="T108" s="45">
        <v>21.82</v>
      </c>
      <c r="U108" s="45">
        <v>21.82</v>
      </c>
      <c r="V108" s="45">
        <v>21.82</v>
      </c>
      <c r="W108" s="45">
        <v>21.82</v>
      </c>
      <c r="X108" s="45">
        <v>40.152000000000001</v>
      </c>
      <c r="Y108" s="45">
        <v>40.152000000000001</v>
      </c>
      <c r="Z108" s="45">
        <v>37.430399999999999</v>
      </c>
    </row>
    <row r="109" spans="1:26" x14ac:dyDescent="0.25">
      <c r="A109" s="46"/>
      <c r="B109" s="46"/>
      <c r="C109" s="46"/>
      <c r="D109" s="47"/>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x14ac:dyDescent="0.25">
      <c r="A110" s="41" t="s">
        <v>182</v>
      </c>
      <c r="B110" s="49" t="s">
        <v>182</v>
      </c>
      <c r="C110" s="43">
        <v>84703</v>
      </c>
      <c r="D110" s="44">
        <v>102</v>
      </c>
      <c r="E110" s="45"/>
      <c r="F110" s="45"/>
      <c r="G110" s="45">
        <v>39.1</v>
      </c>
      <c r="H110" s="45">
        <v>7.6703999999999999</v>
      </c>
      <c r="I110" s="45">
        <v>7.52</v>
      </c>
      <c r="J110" s="45">
        <v>6.38</v>
      </c>
      <c r="K110" s="45">
        <v>7.52</v>
      </c>
      <c r="L110" s="45">
        <v>7.52</v>
      </c>
      <c r="M110" s="45">
        <v>7.52</v>
      </c>
      <c r="N110" s="45">
        <v>7.52</v>
      </c>
      <c r="O110" s="45">
        <v>7.52</v>
      </c>
      <c r="P110" s="45">
        <v>7.52</v>
      </c>
      <c r="Q110" s="45">
        <v>7.52</v>
      </c>
      <c r="R110" s="45">
        <v>102</v>
      </c>
      <c r="S110" s="45">
        <v>153</v>
      </c>
      <c r="T110" s="45">
        <v>6.38</v>
      </c>
      <c r="U110" s="45">
        <v>6.38</v>
      </c>
      <c r="V110" s="45">
        <v>6.38</v>
      </c>
      <c r="W110" s="45">
        <v>6.38</v>
      </c>
      <c r="X110" s="45">
        <v>121.89</v>
      </c>
      <c r="Y110" s="45">
        <v>121.89</v>
      </c>
      <c r="Z110" s="45">
        <v>113.628</v>
      </c>
    </row>
    <row r="111" spans="1:26" x14ac:dyDescent="0.25">
      <c r="A111" s="41"/>
      <c r="B111" s="49" t="s">
        <v>136</v>
      </c>
      <c r="C111" s="43">
        <v>36415</v>
      </c>
      <c r="D111" s="44">
        <v>16.8</v>
      </c>
      <c r="E111" s="45"/>
      <c r="F111" s="45"/>
      <c r="G111" s="45">
        <v>6.44</v>
      </c>
      <c r="H111" s="45">
        <v>3.06</v>
      </c>
      <c r="I111" s="45">
        <v>3</v>
      </c>
      <c r="J111" s="45">
        <v>5</v>
      </c>
      <c r="K111" s="45">
        <v>3</v>
      </c>
      <c r="L111" s="45">
        <v>3</v>
      </c>
      <c r="M111" s="45">
        <v>3</v>
      </c>
      <c r="N111" s="45">
        <v>3</v>
      </c>
      <c r="O111" s="45">
        <v>3</v>
      </c>
      <c r="P111" s="45">
        <v>3</v>
      </c>
      <c r="Q111" s="45">
        <v>3</v>
      </c>
      <c r="R111" s="45">
        <v>16.8</v>
      </c>
      <c r="S111" s="45">
        <v>25.2</v>
      </c>
      <c r="T111" s="45">
        <v>5</v>
      </c>
      <c r="U111" s="45">
        <v>5</v>
      </c>
      <c r="V111" s="45">
        <v>5</v>
      </c>
      <c r="W111" s="45">
        <v>5</v>
      </c>
      <c r="X111" s="45">
        <v>20.076000000000001</v>
      </c>
      <c r="Y111" s="45">
        <v>20.076000000000001</v>
      </c>
      <c r="Z111" s="45">
        <v>18.715199999999999</v>
      </c>
    </row>
    <row r="112" spans="1:26" x14ac:dyDescent="0.25">
      <c r="A112" s="41"/>
      <c r="B112" s="49" t="s">
        <v>38</v>
      </c>
      <c r="C112" s="49"/>
      <c r="D112" s="44">
        <v>118.8</v>
      </c>
      <c r="E112" s="45">
        <v>10.52</v>
      </c>
      <c r="F112" s="45">
        <v>178.2</v>
      </c>
      <c r="G112" s="44">
        <v>45.54</v>
      </c>
      <c r="H112" s="44">
        <v>10.730399999999999</v>
      </c>
      <c r="I112" s="44">
        <v>10.52</v>
      </c>
      <c r="J112" s="44">
        <v>11.379999999999999</v>
      </c>
      <c r="K112" s="44">
        <v>10.52</v>
      </c>
      <c r="L112" s="44">
        <v>10.52</v>
      </c>
      <c r="M112" s="44">
        <v>10.52</v>
      </c>
      <c r="N112" s="44">
        <v>10.52</v>
      </c>
      <c r="O112" s="44">
        <v>10.52</v>
      </c>
      <c r="P112" s="44">
        <v>10.52</v>
      </c>
      <c r="Q112" s="44">
        <v>10.52</v>
      </c>
      <c r="R112" s="44">
        <v>118.8</v>
      </c>
      <c r="S112" s="44">
        <v>178.2</v>
      </c>
      <c r="T112" s="44">
        <v>11.379999999999999</v>
      </c>
      <c r="U112" s="44">
        <v>11.379999999999999</v>
      </c>
      <c r="V112" s="44">
        <v>11.379999999999999</v>
      </c>
      <c r="W112" s="44">
        <v>11.379999999999999</v>
      </c>
      <c r="X112" s="44">
        <v>141.96600000000001</v>
      </c>
      <c r="Y112" s="44">
        <v>141.96600000000001</v>
      </c>
      <c r="Z112" s="44">
        <v>132.3432</v>
      </c>
    </row>
    <row r="113" spans="1:26" x14ac:dyDescent="0.25">
      <c r="A113" s="46"/>
      <c r="B113" s="46"/>
      <c r="C113" s="46"/>
      <c r="D113" s="47"/>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x14ac:dyDescent="0.25">
      <c r="A114" s="41" t="s">
        <v>183</v>
      </c>
      <c r="B114" s="49" t="s">
        <v>183</v>
      </c>
      <c r="C114" s="43">
        <v>81025</v>
      </c>
      <c r="D114" s="44">
        <v>30</v>
      </c>
      <c r="E114" s="45">
        <v>1.02</v>
      </c>
      <c r="F114" s="45">
        <v>45</v>
      </c>
      <c r="G114" s="45">
        <v>11.5</v>
      </c>
      <c r="H114" s="45">
        <v>8.7821999999999996</v>
      </c>
      <c r="I114" s="45">
        <v>8.61</v>
      </c>
      <c r="J114" s="45">
        <v>1.02</v>
      </c>
      <c r="K114" s="45">
        <v>8.61</v>
      </c>
      <c r="L114" s="45">
        <v>8.61</v>
      </c>
      <c r="M114" s="45">
        <v>8.61</v>
      </c>
      <c r="N114" s="45">
        <v>8.61</v>
      </c>
      <c r="O114" s="45">
        <v>8.61</v>
      </c>
      <c r="P114" s="45">
        <v>8.61</v>
      </c>
      <c r="Q114" s="45">
        <v>8.61</v>
      </c>
      <c r="R114" s="45">
        <v>30</v>
      </c>
      <c r="S114" s="45">
        <v>45</v>
      </c>
      <c r="T114" s="45">
        <v>1.02</v>
      </c>
      <c r="U114" s="45">
        <v>1.02</v>
      </c>
      <c r="V114" s="45">
        <v>1.02</v>
      </c>
      <c r="W114" s="45">
        <v>1.02</v>
      </c>
      <c r="X114" s="45">
        <v>35.85</v>
      </c>
      <c r="Y114" s="45">
        <v>35.85</v>
      </c>
      <c r="Z114" s="45">
        <v>33.42</v>
      </c>
    </row>
    <row r="115" spans="1:26" x14ac:dyDescent="0.25">
      <c r="A115" s="46"/>
      <c r="B115" s="46"/>
      <c r="C115" s="46"/>
      <c r="D115" s="47"/>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x14ac:dyDescent="0.25">
      <c r="A116" s="41" t="s">
        <v>184</v>
      </c>
      <c r="B116" s="49" t="s">
        <v>184</v>
      </c>
      <c r="C116" s="43">
        <v>84145</v>
      </c>
      <c r="D116" s="44">
        <v>298.8</v>
      </c>
      <c r="E116" s="45"/>
      <c r="F116" s="45"/>
      <c r="G116" s="45">
        <v>114.54</v>
      </c>
      <c r="H116" s="45">
        <v>27.764399999999998</v>
      </c>
      <c r="I116" s="45">
        <v>27.22</v>
      </c>
      <c r="J116" s="45">
        <v>22.76</v>
      </c>
      <c r="K116" s="45">
        <v>27.22</v>
      </c>
      <c r="L116" s="45">
        <v>27.22</v>
      </c>
      <c r="M116" s="45">
        <v>27.22</v>
      </c>
      <c r="N116" s="45">
        <v>27.22</v>
      </c>
      <c r="O116" s="45">
        <v>27.22</v>
      </c>
      <c r="P116" s="45">
        <v>27.22</v>
      </c>
      <c r="Q116" s="45">
        <v>27.22</v>
      </c>
      <c r="R116" s="45">
        <v>298.8</v>
      </c>
      <c r="S116" s="45">
        <v>448.2</v>
      </c>
      <c r="T116" s="45">
        <v>22.76</v>
      </c>
      <c r="U116" s="45">
        <v>22.76</v>
      </c>
      <c r="V116" s="45">
        <v>22.76</v>
      </c>
      <c r="W116" s="45">
        <v>22.76</v>
      </c>
      <c r="X116" s="45">
        <v>357.06599999999997</v>
      </c>
      <c r="Y116" s="45">
        <v>357.06599999999997</v>
      </c>
      <c r="Z116" s="45">
        <v>332.86320000000001</v>
      </c>
    </row>
    <row r="117" spans="1:26" x14ac:dyDescent="0.25">
      <c r="A117" s="41"/>
      <c r="B117" s="49" t="s">
        <v>136</v>
      </c>
      <c r="C117" s="43">
        <v>36415</v>
      </c>
      <c r="D117" s="44">
        <v>16.8</v>
      </c>
      <c r="E117" s="45"/>
      <c r="F117" s="45"/>
      <c r="G117" s="45">
        <v>6.44</v>
      </c>
      <c r="H117" s="45">
        <v>3.06</v>
      </c>
      <c r="I117" s="45">
        <v>3</v>
      </c>
      <c r="J117" s="45">
        <v>5</v>
      </c>
      <c r="K117" s="45">
        <v>3</v>
      </c>
      <c r="L117" s="45">
        <v>3</v>
      </c>
      <c r="M117" s="45">
        <v>3</v>
      </c>
      <c r="N117" s="45">
        <v>3</v>
      </c>
      <c r="O117" s="45">
        <v>3</v>
      </c>
      <c r="P117" s="45">
        <v>3</v>
      </c>
      <c r="Q117" s="45">
        <v>3</v>
      </c>
      <c r="R117" s="45">
        <v>16.8</v>
      </c>
      <c r="S117" s="45">
        <v>25.2</v>
      </c>
      <c r="T117" s="45">
        <v>5</v>
      </c>
      <c r="U117" s="45">
        <v>5</v>
      </c>
      <c r="V117" s="45">
        <v>5</v>
      </c>
      <c r="W117" s="45">
        <v>5</v>
      </c>
      <c r="X117" s="45">
        <v>20.076000000000001</v>
      </c>
      <c r="Y117" s="45">
        <v>20.076000000000001</v>
      </c>
      <c r="Z117" s="45">
        <v>18.715199999999999</v>
      </c>
    </row>
    <row r="118" spans="1:26" x14ac:dyDescent="0.25">
      <c r="A118" s="41"/>
      <c r="B118" s="49" t="s">
        <v>38</v>
      </c>
      <c r="C118" s="49"/>
      <c r="D118" s="44">
        <v>315.60000000000002</v>
      </c>
      <c r="E118" s="45">
        <v>27.76</v>
      </c>
      <c r="F118" s="45">
        <v>473.4</v>
      </c>
      <c r="G118" s="44">
        <v>120.98</v>
      </c>
      <c r="H118" s="44">
        <v>30.824399999999997</v>
      </c>
      <c r="I118" s="44">
        <v>30.22</v>
      </c>
      <c r="J118" s="44">
        <v>27.76</v>
      </c>
      <c r="K118" s="44">
        <v>30.22</v>
      </c>
      <c r="L118" s="44">
        <v>30.22</v>
      </c>
      <c r="M118" s="44">
        <v>30.22</v>
      </c>
      <c r="N118" s="44">
        <v>30.22</v>
      </c>
      <c r="O118" s="44">
        <v>30.22</v>
      </c>
      <c r="P118" s="44">
        <v>30.22</v>
      </c>
      <c r="Q118" s="44">
        <v>30.22</v>
      </c>
      <c r="R118" s="44">
        <v>315.60000000000002</v>
      </c>
      <c r="S118" s="44">
        <v>473.4</v>
      </c>
      <c r="T118" s="44">
        <v>27.76</v>
      </c>
      <c r="U118" s="44">
        <v>27.76</v>
      </c>
      <c r="V118" s="44">
        <v>27.76</v>
      </c>
      <c r="W118" s="44">
        <v>27.76</v>
      </c>
      <c r="X118" s="44">
        <v>377.142</v>
      </c>
      <c r="Y118" s="44">
        <v>377.142</v>
      </c>
      <c r="Z118" s="44">
        <v>351.57839999999999</v>
      </c>
    </row>
    <row r="119" spans="1:26" x14ac:dyDescent="0.25">
      <c r="A119" s="46"/>
      <c r="B119" s="46"/>
      <c r="C119" s="46"/>
      <c r="D119" s="47"/>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x14ac:dyDescent="0.25">
      <c r="A120" s="41" t="s">
        <v>185</v>
      </c>
      <c r="B120" s="49" t="s">
        <v>186</v>
      </c>
      <c r="C120" s="43">
        <v>85610</v>
      </c>
      <c r="D120" s="44">
        <v>43.199999999999996</v>
      </c>
      <c r="E120" s="45"/>
      <c r="F120" s="45"/>
      <c r="G120" s="45">
        <v>16.560000000000002</v>
      </c>
      <c r="H120" s="45">
        <v>4.3757999999999999</v>
      </c>
      <c r="I120" s="45">
        <v>4.29</v>
      </c>
      <c r="J120" s="45">
        <v>3.34</v>
      </c>
      <c r="K120" s="45">
        <v>4.29</v>
      </c>
      <c r="L120" s="45">
        <v>4.29</v>
      </c>
      <c r="M120" s="45">
        <v>4.29</v>
      </c>
      <c r="N120" s="45">
        <v>4.29</v>
      </c>
      <c r="O120" s="45">
        <v>4.29</v>
      </c>
      <c r="P120" s="45">
        <v>4.29</v>
      </c>
      <c r="Q120" s="45">
        <v>4.29</v>
      </c>
      <c r="R120" s="45">
        <v>43.199999999999996</v>
      </c>
      <c r="S120" s="45">
        <v>64.8</v>
      </c>
      <c r="T120" s="45">
        <v>3.34</v>
      </c>
      <c r="U120" s="45">
        <v>3.34</v>
      </c>
      <c r="V120" s="45">
        <v>3.34</v>
      </c>
      <c r="W120" s="45">
        <v>3.34</v>
      </c>
      <c r="X120" s="45">
        <v>51.623999999999995</v>
      </c>
      <c r="Y120" s="45">
        <v>51.623999999999995</v>
      </c>
      <c r="Z120" s="45">
        <v>48.1248</v>
      </c>
    </row>
    <row r="121" spans="1:26" x14ac:dyDescent="0.25">
      <c r="A121" s="41"/>
      <c r="B121" s="49" t="s">
        <v>136</v>
      </c>
      <c r="C121" s="43">
        <v>36415</v>
      </c>
      <c r="D121" s="44">
        <v>16.8</v>
      </c>
      <c r="E121" s="45"/>
      <c r="F121" s="45"/>
      <c r="G121" s="45">
        <v>6.44</v>
      </c>
      <c r="H121" s="45">
        <v>3.06</v>
      </c>
      <c r="I121" s="45">
        <v>3</v>
      </c>
      <c r="J121" s="45">
        <v>5</v>
      </c>
      <c r="K121" s="45">
        <v>3</v>
      </c>
      <c r="L121" s="45">
        <v>3</v>
      </c>
      <c r="M121" s="45">
        <v>3</v>
      </c>
      <c r="N121" s="45">
        <v>3</v>
      </c>
      <c r="O121" s="45">
        <v>3</v>
      </c>
      <c r="P121" s="45">
        <v>3</v>
      </c>
      <c r="Q121" s="45">
        <v>3</v>
      </c>
      <c r="R121" s="45">
        <v>16.8</v>
      </c>
      <c r="S121" s="45">
        <v>25.2</v>
      </c>
      <c r="T121" s="45">
        <v>5</v>
      </c>
      <c r="U121" s="45">
        <v>5</v>
      </c>
      <c r="V121" s="45">
        <v>5</v>
      </c>
      <c r="W121" s="45">
        <v>5</v>
      </c>
      <c r="X121" s="45">
        <v>20.076000000000001</v>
      </c>
      <c r="Y121" s="45">
        <v>20.076000000000001</v>
      </c>
      <c r="Z121" s="45">
        <v>18.715199999999999</v>
      </c>
    </row>
    <row r="122" spans="1:26" x14ac:dyDescent="0.25">
      <c r="A122" s="41"/>
      <c r="B122" s="49" t="s">
        <v>38</v>
      </c>
      <c r="C122" s="49"/>
      <c r="D122" s="44">
        <v>60</v>
      </c>
      <c r="E122" s="45">
        <v>7.29</v>
      </c>
      <c r="F122" s="45">
        <v>90</v>
      </c>
      <c r="G122" s="44">
        <v>23.000000000000004</v>
      </c>
      <c r="H122" s="44">
        <v>7.4358000000000004</v>
      </c>
      <c r="I122" s="44">
        <v>7.29</v>
      </c>
      <c r="J122" s="44">
        <v>8.34</v>
      </c>
      <c r="K122" s="44">
        <v>7.29</v>
      </c>
      <c r="L122" s="44">
        <v>7.29</v>
      </c>
      <c r="M122" s="44">
        <v>7.29</v>
      </c>
      <c r="N122" s="44">
        <v>7.29</v>
      </c>
      <c r="O122" s="44">
        <v>7.29</v>
      </c>
      <c r="P122" s="44">
        <v>7.29</v>
      </c>
      <c r="Q122" s="44">
        <v>7.29</v>
      </c>
      <c r="R122" s="44">
        <v>60</v>
      </c>
      <c r="S122" s="44">
        <v>90</v>
      </c>
      <c r="T122" s="44">
        <v>8.34</v>
      </c>
      <c r="U122" s="44">
        <v>8.34</v>
      </c>
      <c r="V122" s="44">
        <v>8.34</v>
      </c>
      <c r="W122" s="44">
        <v>8.34</v>
      </c>
      <c r="X122" s="44">
        <v>71.699999999999989</v>
      </c>
      <c r="Y122" s="44">
        <v>71.699999999999989</v>
      </c>
      <c r="Z122" s="44">
        <v>66.84</v>
      </c>
    </row>
    <row r="123" spans="1:26" x14ac:dyDescent="0.25">
      <c r="A123" s="46"/>
      <c r="B123" s="46"/>
      <c r="C123" s="46"/>
      <c r="D123" s="47"/>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x14ac:dyDescent="0.25">
      <c r="A124" s="41" t="s">
        <v>187</v>
      </c>
      <c r="B124" s="49" t="s">
        <v>188</v>
      </c>
      <c r="C124" s="43">
        <v>85730</v>
      </c>
      <c r="D124" s="44">
        <v>77.399999999999991</v>
      </c>
      <c r="E124" s="45"/>
      <c r="F124" s="45"/>
      <c r="G124" s="45">
        <v>29.67</v>
      </c>
      <c r="H124" s="45">
        <v>6.1302000000000003</v>
      </c>
      <c r="I124" s="45">
        <v>6.01</v>
      </c>
      <c r="J124" s="45">
        <v>5.0999999999999996</v>
      </c>
      <c r="K124" s="45">
        <v>6.01</v>
      </c>
      <c r="L124" s="45">
        <v>6.01</v>
      </c>
      <c r="M124" s="45">
        <v>6.01</v>
      </c>
      <c r="N124" s="45">
        <v>6.01</v>
      </c>
      <c r="O124" s="45">
        <v>6.01</v>
      </c>
      <c r="P124" s="45">
        <v>6.01</v>
      </c>
      <c r="Q124" s="45">
        <v>6.01</v>
      </c>
      <c r="R124" s="45">
        <v>77.399999999999991</v>
      </c>
      <c r="S124" s="45">
        <v>116.10000000000001</v>
      </c>
      <c r="T124" s="45">
        <v>5.0999999999999996</v>
      </c>
      <c r="U124" s="45">
        <v>5.0999999999999996</v>
      </c>
      <c r="V124" s="45">
        <v>5.0999999999999996</v>
      </c>
      <c r="W124" s="45">
        <v>5.0999999999999996</v>
      </c>
      <c r="X124" s="45">
        <v>92.492999999999995</v>
      </c>
      <c r="Y124" s="45">
        <v>92.492999999999995</v>
      </c>
      <c r="Z124" s="45">
        <v>86.223600000000005</v>
      </c>
    </row>
    <row r="125" spans="1:26" x14ac:dyDescent="0.25">
      <c r="A125" s="41" t="s">
        <v>1</v>
      </c>
      <c r="B125" s="49" t="s">
        <v>186</v>
      </c>
      <c r="C125" s="43">
        <v>85610</v>
      </c>
      <c r="D125" s="44">
        <v>43.199999999999996</v>
      </c>
      <c r="E125" s="45"/>
      <c r="F125" s="45"/>
      <c r="G125" s="45">
        <v>16.560000000000002</v>
      </c>
      <c r="H125" s="45">
        <v>4.3757999999999999</v>
      </c>
      <c r="I125" s="45">
        <v>4.29</v>
      </c>
      <c r="J125" s="45">
        <v>3.34</v>
      </c>
      <c r="K125" s="45">
        <v>4.29</v>
      </c>
      <c r="L125" s="45">
        <v>4.29</v>
      </c>
      <c r="M125" s="45">
        <v>4.29</v>
      </c>
      <c r="N125" s="45">
        <v>4.29</v>
      </c>
      <c r="O125" s="45">
        <v>4.29</v>
      </c>
      <c r="P125" s="45">
        <v>4.29</v>
      </c>
      <c r="Q125" s="45">
        <v>4.29</v>
      </c>
      <c r="R125" s="45">
        <v>43.199999999999996</v>
      </c>
      <c r="S125" s="45">
        <v>64.8</v>
      </c>
      <c r="T125" s="45">
        <v>3.34</v>
      </c>
      <c r="U125" s="45">
        <v>3.34</v>
      </c>
      <c r="V125" s="45">
        <v>3.34</v>
      </c>
      <c r="W125" s="45">
        <v>3.34</v>
      </c>
      <c r="X125" s="45">
        <v>51.623999999999995</v>
      </c>
      <c r="Y125" s="45">
        <v>51.623999999999995</v>
      </c>
      <c r="Z125" s="45">
        <v>48.1248</v>
      </c>
    </row>
    <row r="126" spans="1:26" x14ac:dyDescent="0.25">
      <c r="A126" s="41"/>
      <c r="B126" s="49" t="s">
        <v>136</v>
      </c>
      <c r="C126" s="43">
        <v>36415</v>
      </c>
      <c r="D126" s="44">
        <v>16.8</v>
      </c>
      <c r="E126" s="45"/>
      <c r="F126" s="45"/>
      <c r="G126" s="45">
        <v>6.44</v>
      </c>
      <c r="H126" s="45">
        <v>3.06</v>
      </c>
      <c r="I126" s="45">
        <v>3</v>
      </c>
      <c r="J126" s="45">
        <v>5</v>
      </c>
      <c r="K126" s="45">
        <v>3</v>
      </c>
      <c r="L126" s="45">
        <v>3</v>
      </c>
      <c r="M126" s="45">
        <v>3</v>
      </c>
      <c r="N126" s="45">
        <v>3</v>
      </c>
      <c r="O126" s="45">
        <v>3</v>
      </c>
      <c r="P126" s="45">
        <v>3</v>
      </c>
      <c r="Q126" s="45">
        <v>3</v>
      </c>
      <c r="R126" s="45">
        <v>16.8</v>
      </c>
      <c r="S126" s="45">
        <v>25.2</v>
      </c>
      <c r="T126" s="45">
        <v>5</v>
      </c>
      <c r="U126" s="45">
        <v>5</v>
      </c>
      <c r="V126" s="45">
        <v>5</v>
      </c>
      <c r="W126" s="45">
        <v>5</v>
      </c>
      <c r="X126" s="45">
        <v>20.076000000000001</v>
      </c>
      <c r="Y126" s="45">
        <v>20.076000000000001</v>
      </c>
      <c r="Z126" s="45">
        <v>18.715199999999999</v>
      </c>
    </row>
    <row r="127" spans="1:26" x14ac:dyDescent="0.25">
      <c r="A127" s="41"/>
      <c r="B127" s="49" t="s">
        <v>38</v>
      </c>
      <c r="C127" s="49"/>
      <c r="D127" s="58">
        <v>137.4</v>
      </c>
      <c r="E127" s="45">
        <v>13.3</v>
      </c>
      <c r="F127" s="45">
        <v>206.1</v>
      </c>
      <c r="G127" s="58">
        <v>52.67</v>
      </c>
      <c r="H127" s="58">
        <v>13.566000000000001</v>
      </c>
      <c r="I127" s="58">
        <v>13.3</v>
      </c>
      <c r="J127" s="58">
        <v>13.44</v>
      </c>
      <c r="K127" s="58">
        <v>13.3</v>
      </c>
      <c r="L127" s="58">
        <v>13.3</v>
      </c>
      <c r="M127" s="58">
        <v>13.3</v>
      </c>
      <c r="N127" s="58">
        <v>13.3</v>
      </c>
      <c r="O127" s="58">
        <v>13.3</v>
      </c>
      <c r="P127" s="58">
        <v>13.3</v>
      </c>
      <c r="Q127" s="58">
        <v>13.3</v>
      </c>
      <c r="R127" s="58">
        <v>137.4</v>
      </c>
      <c r="S127" s="58">
        <v>206.1</v>
      </c>
      <c r="T127" s="58">
        <v>13.44</v>
      </c>
      <c r="U127" s="58">
        <v>13.44</v>
      </c>
      <c r="V127" s="58">
        <v>13.44</v>
      </c>
      <c r="W127" s="58">
        <v>13.44</v>
      </c>
      <c r="X127" s="58">
        <v>164.19299999999998</v>
      </c>
      <c r="Y127" s="58">
        <v>164.19299999999998</v>
      </c>
      <c r="Z127" s="58">
        <v>153.06360000000001</v>
      </c>
    </row>
    <row r="128" spans="1:26" x14ac:dyDescent="0.25">
      <c r="A128" s="46"/>
      <c r="B128" s="46"/>
      <c r="C128" s="46"/>
      <c r="D128" s="47"/>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x14ac:dyDescent="0.25">
      <c r="A129" s="41" t="s">
        <v>189</v>
      </c>
      <c r="B129" s="49" t="s">
        <v>190</v>
      </c>
      <c r="C129" s="43">
        <v>84153</v>
      </c>
      <c r="D129" s="44">
        <v>158.4</v>
      </c>
      <c r="E129" s="45"/>
      <c r="F129" s="45"/>
      <c r="G129" s="45">
        <v>60.720000000000006</v>
      </c>
      <c r="H129" s="45">
        <v>18.7578</v>
      </c>
      <c r="I129" s="45">
        <v>18.39</v>
      </c>
      <c r="J129" s="45">
        <v>15.64</v>
      </c>
      <c r="K129" s="45">
        <v>18.39</v>
      </c>
      <c r="L129" s="45">
        <v>18.39</v>
      </c>
      <c r="M129" s="45">
        <v>18.39</v>
      </c>
      <c r="N129" s="45">
        <v>18.39</v>
      </c>
      <c r="O129" s="45">
        <v>18.39</v>
      </c>
      <c r="P129" s="45">
        <v>18.39</v>
      </c>
      <c r="Q129" s="45">
        <v>18.39</v>
      </c>
      <c r="R129" s="45">
        <v>158.4</v>
      </c>
      <c r="S129" s="45">
        <v>237.6</v>
      </c>
      <c r="T129" s="45">
        <v>15.64</v>
      </c>
      <c r="U129" s="45">
        <v>15.64</v>
      </c>
      <c r="V129" s="45">
        <v>15.64</v>
      </c>
      <c r="W129" s="45">
        <v>15.64</v>
      </c>
      <c r="X129" s="45">
        <v>189.28799999999998</v>
      </c>
      <c r="Y129" s="45">
        <v>189.28799999999998</v>
      </c>
      <c r="Z129" s="45">
        <v>176.45759999999999</v>
      </c>
    </row>
    <row r="130" spans="1:26" x14ac:dyDescent="0.25">
      <c r="A130" s="41"/>
      <c r="B130" s="49" t="s">
        <v>136</v>
      </c>
      <c r="C130" s="43">
        <v>36415</v>
      </c>
      <c r="D130" s="44">
        <v>16.8</v>
      </c>
      <c r="E130" s="45"/>
      <c r="F130" s="45"/>
      <c r="G130" s="45">
        <v>6.44</v>
      </c>
      <c r="H130" s="45">
        <v>3.06</v>
      </c>
      <c r="I130" s="45">
        <v>3</v>
      </c>
      <c r="J130" s="45">
        <v>5</v>
      </c>
      <c r="K130" s="45">
        <v>3</v>
      </c>
      <c r="L130" s="45">
        <v>3</v>
      </c>
      <c r="M130" s="45">
        <v>3</v>
      </c>
      <c r="N130" s="45">
        <v>3</v>
      </c>
      <c r="O130" s="45">
        <v>3</v>
      </c>
      <c r="P130" s="45">
        <v>3</v>
      </c>
      <c r="Q130" s="45">
        <v>3</v>
      </c>
      <c r="R130" s="45">
        <v>16.8</v>
      </c>
      <c r="S130" s="45">
        <v>25.2</v>
      </c>
      <c r="T130" s="45">
        <v>5</v>
      </c>
      <c r="U130" s="45">
        <v>5</v>
      </c>
      <c r="V130" s="45">
        <v>5</v>
      </c>
      <c r="W130" s="45">
        <v>5</v>
      </c>
      <c r="X130" s="45">
        <v>20.076000000000001</v>
      </c>
      <c r="Y130" s="45">
        <v>20.076000000000001</v>
      </c>
      <c r="Z130" s="45">
        <v>18.715199999999999</v>
      </c>
    </row>
    <row r="131" spans="1:26" x14ac:dyDescent="0.25">
      <c r="A131" s="41"/>
      <c r="B131" s="49" t="s">
        <v>38</v>
      </c>
      <c r="C131" s="49"/>
      <c r="D131" s="44">
        <v>175.20000000000002</v>
      </c>
      <c r="E131" s="45">
        <v>20.64</v>
      </c>
      <c r="F131" s="45">
        <v>262.8</v>
      </c>
      <c r="G131" s="44">
        <v>67.160000000000011</v>
      </c>
      <c r="H131" s="44">
        <v>21.817799999999998</v>
      </c>
      <c r="I131" s="44">
        <v>21.39</v>
      </c>
      <c r="J131" s="44">
        <v>20.64</v>
      </c>
      <c r="K131" s="44">
        <v>21.39</v>
      </c>
      <c r="L131" s="44">
        <v>21.39</v>
      </c>
      <c r="M131" s="44">
        <v>21.39</v>
      </c>
      <c r="N131" s="44">
        <v>21.39</v>
      </c>
      <c r="O131" s="44">
        <v>21.39</v>
      </c>
      <c r="P131" s="44">
        <v>21.39</v>
      </c>
      <c r="Q131" s="44">
        <v>21.39</v>
      </c>
      <c r="R131" s="44">
        <v>175.20000000000002</v>
      </c>
      <c r="S131" s="44">
        <v>262.8</v>
      </c>
      <c r="T131" s="44">
        <v>20.64</v>
      </c>
      <c r="U131" s="44">
        <v>20.64</v>
      </c>
      <c r="V131" s="44">
        <v>20.64</v>
      </c>
      <c r="W131" s="44">
        <v>20.64</v>
      </c>
      <c r="X131" s="44">
        <v>209.36399999999998</v>
      </c>
      <c r="Y131" s="44">
        <v>209.36399999999998</v>
      </c>
      <c r="Z131" s="44">
        <v>195.1728</v>
      </c>
    </row>
    <row r="132" spans="1:26" x14ac:dyDescent="0.25">
      <c r="A132" s="46"/>
      <c r="B132" s="46"/>
      <c r="C132" s="46"/>
      <c r="D132" s="47"/>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x14ac:dyDescent="0.25">
      <c r="A133" s="41" t="s">
        <v>191</v>
      </c>
      <c r="B133" s="49" t="s">
        <v>190</v>
      </c>
      <c r="C133" s="43">
        <v>84153</v>
      </c>
      <c r="D133" s="44">
        <v>158.4</v>
      </c>
      <c r="E133" s="45"/>
      <c r="F133" s="45"/>
      <c r="G133" s="45">
        <v>60.720000000000006</v>
      </c>
      <c r="H133" s="45">
        <v>18.7578</v>
      </c>
      <c r="I133" s="45">
        <v>18.39</v>
      </c>
      <c r="J133" s="45">
        <v>15.64</v>
      </c>
      <c r="K133" s="45">
        <v>18.39</v>
      </c>
      <c r="L133" s="45">
        <v>18.39</v>
      </c>
      <c r="M133" s="45">
        <v>18.39</v>
      </c>
      <c r="N133" s="45">
        <v>18.39</v>
      </c>
      <c r="O133" s="45">
        <v>18.39</v>
      </c>
      <c r="P133" s="45">
        <v>18.39</v>
      </c>
      <c r="Q133" s="45">
        <v>18.39</v>
      </c>
      <c r="R133" s="45">
        <v>158.4</v>
      </c>
      <c r="S133" s="45">
        <v>237.6</v>
      </c>
      <c r="T133" s="45">
        <v>15.64</v>
      </c>
      <c r="U133" s="45">
        <v>15.64</v>
      </c>
      <c r="V133" s="45">
        <v>15.64</v>
      </c>
      <c r="W133" s="45">
        <v>15.64</v>
      </c>
      <c r="X133" s="45">
        <v>189.28799999999998</v>
      </c>
      <c r="Y133" s="45">
        <v>189.28799999999998</v>
      </c>
      <c r="Z133" s="45">
        <v>176.45759999999999</v>
      </c>
    </row>
    <row r="134" spans="1:26" x14ac:dyDescent="0.25">
      <c r="A134" s="41"/>
      <c r="B134" s="49" t="s">
        <v>136</v>
      </c>
      <c r="C134" s="43">
        <v>36415</v>
      </c>
      <c r="D134" s="44">
        <v>16.8</v>
      </c>
      <c r="E134" s="45"/>
      <c r="F134" s="45"/>
      <c r="G134" s="45">
        <v>6.44</v>
      </c>
      <c r="H134" s="45">
        <v>3.06</v>
      </c>
      <c r="I134" s="45">
        <v>3</v>
      </c>
      <c r="J134" s="45">
        <v>5</v>
      </c>
      <c r="K134" s="45">
        <v>3</v>
      </c>
      <c r="L134" s="45">
        <v>3</v>
      </c>
      <c r="M134" s="45">
        <v>3</v>
      </c>
      <c r="N134" s="45">
        <v>3</v>
      </c>
      <c r="O134" s="45">
        <v>3</v>
      </c>
      <c r="P134" s="45">
        <v>3</v>
      </c>
      <c r="Q134" s="45">
        <v>3</v>
      </c>
      <c r="R134" s="45">
        <v>16.8</v>
      </c>
      <c r="S134" s="45">
        <v>25.2</v>
      </c>
      <c r="T134" s="45">
        <v>5</v>
      </c>
      <c r="U134" s="45">
        <v>5</v>
      </c>
      <c r="V134" s="45">
        <v>5</v>
      </c>
      <c r="W134" s="45">
        <v>5</v>
      </c>
      <c r="X134" s="45">
        <v>20.076000000000001</v>
      </c>
      <c r="Y134" s="45">
        <v>20.076000000000001</v>
      </c>
      <c r="Z134" s="45">
        <v>18.715199999999999</v>
      </c>
    </row>
    <row r="135" spans="1:26" x14ac:dyDescent="0.25">
      <c r="A135" s="41"/>
      <c r="B135" s="49" t="s">
        <v>38</v>
      </c>
      <c r="C135" s="49"/>
      <c r="D135" s="44">
        <v>175.20000000000002</v>
      </c>
      <c r="E135" s="45">
        <v>20.64</v>
      </c>
      <c r="F135" s="45">
        <v>262.8</v>
      </c>
      <c r="G135" s="44">
        <v>67.160000000000011</v>
      </c>
      <c r="H135" s="44">
        <v>21.817799999999998</v>
      </c>
      <c r="I135" s="44">
        <v>21.39</v>
      </c>
      <c r="J135" s="44">
        <v>20.64</v>
      </c>
      <c r="K135" s="44">
        <v>21.39</v>
      </c>
      <c r="L135" s="44">
        <v>21.39</v>
      </c>
      <c r="M135" s="44">
        <v>21.39</v>
      </c>
      <c r="N135" s="44">
        <v>21.39</v>
      </c>
      <c r="O135" s="44">
        <v>21.39</v>
      </c>
      <c r="P135" s="44">
        <v>21.39</v>
      </c>
      <c r="Q135" s="44">
        <v>21.39</v>
      </c>
      <c r="R135" s="44">
        <v>175.20000000000002</v>
      </c>
      <c r="S135" s="44">
        <v>262.8</v>
      </c>
      <c r="T135" s="44">
        <v>20.64</v>
      </c>
      <c r="U135" s="44">
        <v>20.64</v>
      </c>
      <c r="V135" s="44">
        <v>20.64</v>
      </c>
      <c r="W135" s="44">
        <v>20.64</v>
      </c>
      <c r="X135" s="44">
        <v>209.36399999999998</v>
      </c>
      <c r="Y135" s="44">
        <v>209.36399999999998</v>
      </c>
      <c r="Z135" s="44">
        <v>195.1728</v>
      </c>
    </row>
    <row r="136" spans="1:26" x14ac:dyDescent="0.25">
      <c r="A136" s="46"/>
      <c r="B136" s="46"/>
      <c r="C136" s="46"/>
      <c r="D136" s="47"/>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x14ac:dyDescent="0.25">
      <c r="A137" s="41" t="s">
        <v>192</v>
      </c>
      <c r="B137" s="49" t="s">
        <v>193</v>
      </c>
      <c r="C137" s="43">
        <v>84154</v>
      </c>
      <c r="D137" s="44">
        <v>134.4</v>
      </c>
      <c r="E137" s="45"/>
      <c r="F137" s="45"/>
      <c r="G137" s="45">
        <v>51.52</v>
      </c>
      <c r="H137" s="45">
        <v>18.7578</v>
      </c>
      <c r="I137" s="45">
        <v>18.39</v>
      </c>
      <c r="J137" s="45">
        <v>15.64</v>
      </c>
      <c r="K137" s="45">
        <v>18.39</v>
      </c>
      <c r="L137" s="45">
        <v>18.39</v>
      </c>
      <c r="M137" s="45">
        <v>18.39</v>
      </c>
      <c r="N137" s="45">
        <v>18.39</v>
      </c>
      <c r="O137" s="45">
        <v>18.39</v>
      </c>
      <c r="P137" s="45">
        <v>18.39</v>
      </c>
      <c r="Q137" s="45">
        <v>18.39</v>
      </c>
      <c r="R137" s="45">
        <v>134.4</v>
      </c>
      <c r="S137" s="45">
        <v>201.6</v>
      </c>
      <c r="T137" s="45">
        <v>15.64</v>
      </c>
      <c r="U137" s="45">
        <v>15.64</v>
      </c>
      <c r="V137" s="45">
        <v>15.64</v>
      </c>
      <c r="W137" s="45">
        <v>15.64</v>
      </c>
      <c r="X137" s="45">
        <v>160.608</v>
      </c>
      <c r="Y137" s="45">
        <v>160.608</v>
      </c>
      <c r="Z137" s="45">
        <v>149.7216</v>
      </c>
    </row>
    <row r="138" spans="1:26" x14ac:dyDescent="0.25">
      <c r="A138" s="41" t="s">
        <v>1</v>
      </c>
      <c r="B138" s="49" t="s">
        <v>190</v>
      </c>
      <c r="C138" s="43">
        <v>84153</v>
      </c>
      <c r="D138" s="44">
        <v>158.4</v>
      </c>
      <c r="E138" s="45"/>
      <c r="F138" s="45"/>
      <c r="G138" s="45">
        <v>60.720000000000006</v>
      </c>
      <c r="H138" s="45">
        <v>18.7578</v>
      </c>
      <c r="I138" s="45">
        <v>18.39</v>
      </c>
      <c r="J138" s="45">
        <v>15.64</v>
      </c>
      <c r="K138" s="45">
        <v>18.39</v>
      </c>
      <c r="L138" s="45">
        <v>18.39</v>
      </c>
      <c r="M138" s="45">
        <v>18.39</v>
      </c>
      <c r="N138" s="45">
        <v>18.39</v>
      </c>
      <c r="O138" s="45">
        <v>18.39</v>
      </c>
      <c r="P138" s="45">
        <v>18.39</v>
      </c>
      <c r="Q138" s="45">
        <v>18.39</v>
      </c>
      <c r="R138" s="45">
        <v>158.4</v>
      </c>
      <c r="S138" s="45">
        <v>237.6</v>
      </c>
      <c r="T138" s="45">
        <v>15.64</v>
      </c>
      <c r="U138" s="45">
        <v>15.64</v>
      </c>
      <c r="V138" s="45">
        <v>15.64</v>
      </c>
      <c r="W138" s="45">
        <v>15.64</v>
      </c>
      <c r="X138" s="45">
        <v>189.28799999999998</v>
      </c>
      <c r="Y138" s="45">
        <v>189.28799999999998</v>
      </c>
      <c r="Z138" s="45">
        <v>176.45759999999999</v>
      </c>
    </row>
    <row r="139" spans="1:26" x14ac:dyDescent="0.25">
      <c r="A139" s="41"/>
      <c r="B139" s="49" t="s">
        <v>136</v>
      </c>
      <c r="C139" s="43">
        <v>36415</v>
      </c>
      <c r="D139" s="44">
        <v>16.8</v>
      </c>
      <c r="E139" s="45"/>
      <c r="F139" s="45"/>
      <c r="G139" s="45">
        <v>6.44</v>
      </c>
      <c r="H139" s="45">
        <v>3.06</v>
      </c>
      <c r="I139" s="45">
        <v>3</v>
      </c>
      <c r="J139" s="45">
        <v>5</v>
      </c>
      <c r="K139" s="45">
        <v>3</v>
      </c>
      <c r="L139" s="45">
        <v>3</v>
      </c>
      <c r="M139" s="45">
        <v>3</v>
      </c>
      <c r="N139" s="45">
        <v>3</v>
      </c>
      <c r="O139" s="45">
        <v>3</v>
      </c>
      <c r="P139" s="45">
        <v>3</v>
      </c>
      <c r="Q139" s="45">
        <v>3</v>
      </c>
      <c r="R139" s="45">
        <v>16.8</v>
      </c>
      <c r="S139" s="45">
        <v>25.2</v>
      </c>
      <c r="T139" s="45">
        <v>5</v>
      </c>
      <c r="U139" s="45">
        <v>5</v>
      </c>
      <c r="V139" s="45">
        <v>5</v>
      </c>
      <c r="W139" s="45">
        <v>5</v>
      </c>
      <c r="X139" s="45">
        <v>20.076000000000001</v>
      </c>
      <c r="Y139" s="45">
        <v>20.076000000000001</v>
      </c>
      <c r="Z139" s="45">
        <v>18.715199999999999</v>
      </c>
    </row>
    <row r="140" spans="1:26" x14ac:dyDescent="0.25">
      <c r="A140" s="41"/>
      <c r="B140" s="49" t="s">
        <v>38</v>
      </c>
      <c r="C140" s="49"/>
      <c r="D140" s="58">
        <v>309.60000000000002</v>
      </c>
      <c r="E140" s="45">
        <v>36.28</v>
      </c>
      <c r="F140" s="45">
        <v>464.4</v>
      </c>
      <c r="G140" s="58">
        <v>118.68</v>
      </c>
      <c r="H140" s="58">
        <v>40.575600000000001</v>
      </c>
      <c r="I140" s="58">
        <v>39.78</v>
      </c>
      <c r="J140" s="58">
        <v>36.28</v>
      </c>
      <c r="K140" s="58">
        <v>39.78</v>
      </c>
      <c r="L140" s="58">
        <v>39.78</v>
      </c>
      <c r="M140" s="58">
        <v>39.78</v>
      </c>
      <c r="N140" s="58">
        <v>39.78</v>
      </c>
      <c r="O140" s="58">
        <v>39.78</v>
      </c>
      <c r="P140" s="58">
        <v>39.78</v>
      </c>
      <c r="Q140" s="58">
        <v>39.78</v>
      </c>
      <c r="R140" s="58">
        <v>309.60000000000002</v>
      </c>
      <c r="S140" s="58">
        <v>464.4</v>
      </c>
      <c r="T140" s="58">
        <v>36.28</v>
      </c>
      <c r="U140" s="58">
        <v>36.28</v>
      </c>
      <c r="V140" s="58">
        <v>36.28</v>
      </c>
      <c r="W140" s="58">
        <v>36.28</v>
      </c>
      <c r="X140" s="58">
        <v>369.97199999999998</v>
      </c>
      <c r="Y140" s="58">
        <v>369.97199999999998</v>
      </c>
      <c r="Z140" s="58">
        <v>344.89439999999996</v>
      </c>
    </row>
    <row r="141" spans="1:26" x14ac:dyDescent="0.25">
      <c r="A141" s="46"/>
      <c r="B141" s="46"/>
      <c r="C141" s="46"/>
      <c r="D141" s="47"/>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x14ac:dyDescent="0.25">
      <c r="A142" s="41" t="s">
        <v>194</v>
      </c>
      <c r="B142" s="49" t="s">
        <v>194</v>
      </c>
      <c r="C142" s="43">
        <v>80069</v>
      </c>
      <c r="D142" s="44">
        <v>180</v>
      </c>
      <c r="E142" s="45"/>
      <c r="F142" s="45"/>
      <c r="G142" s="45">
        <v>69</v>
      </c>
      <c r="H142" s="45">
        <v>8.8536000000000001</v>
      </c>
      <c r="I142" s="45">
        <v>8.68</v>
      </c>
      <c r="J142" s="45">
        <v>5.69</v>
      </c>
      <c r="K142" s="45">
        <v>8.68</v>
      </c>
      <c r="L142" s="45">
        <v>8.68</v>
      </c>
      <c r="M142" s="45">
        <v>8.68</v>
      </c>
      <c r="N142" s="45">
        <v>8.68</v>
      </c>
      <c r="O142" s="45">
        <v>8.68</v>
      </c>
      <c r="P142" s="45">
        <v>8.68</v>
      </c>
      <c r="Q142" s="45">
        <v>8.68</v>
      </c>
      <c r="R142" s="45">
        <v>180</v>
      </c>
      <c r="S142" s="45">
        <v>270</v>
      </c>
      <c r="T142" s="45">
        <v>5.69</v>
      </c>
      <c r="U142" s="45">
        <v>5.69</v>
      </c>
      <c r="V142" s="45">
        <v>5.69</v>
      </c>
      <c r="W142" s="45">
        <v>5.69</v>
      </c>
      <c r="X142" s="45">
        <v>215.1</v>
      </c>
      <c r="Y142" s="45">
        <v>215.1</v>
      </c>
      <c r="Z142" s="45">
        <v>200.52</v>
      </c>
    </row>
    <row r="143" spans="1:26" x14ac:dyDescent="0.25">
      <c r="A143" s="41"/>
      <c r="B143" s="49" t="s">
        <v>136</v>
      </c>
      <c r="C143" s="43">
        <v>36415</v>
      </c>
      <c r="D143" s="44">
        <v>16.8</v>
      </c>
      <c r="E143" s="45"/>
      <c r="F143" s="45"/>
      <c r="G143" s="45">
        <v>6.44</v>
      </c>
      <c r="H143" s="45">
        <v>3.06</v>
      </c>
      <c r="I143" s="45">
        <v>3</v>
      </c>
      <c r="J143" s="45">
        <v>5</v>
      </c>
      <c r="K143" s="45">
        <v>3</v>
      </c>
      <c r="L143" s="45">
        <v>3</v>
      </c>
      <c r="M143" s="45">
        <v>3</v>
      </c>
      <c r="N143" s="45">
        <v>3</v>
      </c>
      <c r="O143" s="45">
        <v>3</v>
      </c>
      <c r="P143" s="45">
        <v>3</v>
      </c>
      <c r="Q143" s="45">
        <v>3</v>
      </c>
      <c r="R143" s="45">
        <v>16.8</v>
      </c>
      <c r="S143" s="45">
        <v>25.2</v>
      </c>
      <c r="T143" s="45">
        <v>5</v>
      </c>
      <c r="U143" s="45">
        <v>5</v>
      </c>
      <c r="V143" s="45">
        <v>5</v>
      </c>
      <c r="W143" s="45">
        <v>5</v>
      </c>
      <c r="X143" s="45">
        <v>20.076000000000001</v>
      </c>
      <c r="Y143" s="45">
        <v>20.076000000000001</v>
      </c>
      <c r="Z143" s="45">
        <v>18.715199999999999</v>
      </c>
    </row>
    <row r="144" spans="1:26" x14ac:dyDescent="0.25">
      <c r="A144" s="41"/>
      <c r="B144" s="49" t="s">
        <v>38</v>
      </c>
      <c r="C144" s="49"/>
      <c r="D144" s="44">
        <v>196.8</v>
      </c>
      <c r="E144" s="45">
        <v>10.690000000000001</v>
      </c>
      <c r="F144" s="45">
        <v>295.2</v>
      </c>
      <c r="G144" s="44">
        <v>75.44</v>
      </c>
      <c r="H144" s="44">
        <v>11.913600000000001</v>
      </c>
      <c r="I144" s="44">
        <v>11.68</v>
      </c>
      <c r="J144" s="44">
        <v>10.690000000000001</v>
      </c>
      <c r="K144" s="44">
        <v>11.68</v>
      </c>
      <c r="L144" s="44">
        <v>11.68</v>
      </c>
      <c r="M144" s="44">
        <v>11.68</v>
      </c>
      <c r="N144" s="44">
        <v>11.68</v>
      </c>
      <c r="O144" s="44">
        <v>11.68</v>
      </c>
      <c r="P144" s="44">
        <v>11.68</v>
      </c>
      <c r="Q144" s="44">
        <v>11.68</v>
      </c>
      <c r="R144" s="44">
        <v>196.8</v>
      </c>
      <c r="S144" s="44">
        <v>295.2</v>
      </c>
      <c r="T144" s="44">
        <v>10.690000000000001</v>
      </c>
      <c r="U144" s="44">
        <v>10.690000000000001</v>
      </c>
      <c r="V144" s="44">
        <v>10.690000000000001</v>
      </c>
      <c r="W144" s="44">
        <v>10.690000000000001</v>
      </c>
      <c r="X144" s="44">
        <v>235.17599999999999</v>
      </c>
      <c r="Y144" s="44">
        <v>235.17599999999999</v>
      </c>
      <c r="Z144" s="44">
        <v>219.23520000000002</v>
      </c>
    </row>
    <row r="145" spans="1:26" x14ac:dyDescent="0.25">
      <c r="A145" s="46"/>
      <c r="B145" s="46"/>
      <c r="C145" s="46"/>
      <c r="D145" s="47"/>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x14ac:dyDescent="0.25">
      <c r="A146" s="41" t="s">
        <v>195</v>
      </c>
      <c r="B146" s="49" t="s">
        <v>196</v>
      </c>
      <c r="C146" s="43">
        <v>86431</v>
      </c>
      <c r="D146" s="44">
        <v>36.6</v>
      </c>
      <c r="E146" s="45"/>
      <c r="F146" s="45"/>
      <c r="G146" s="45">
        <v>14.030000000000001</v>
      </c>
      <c r="H146" s="45">
        <v>5.7834000000000003</v>
      </c>
      <c r="I146" s="45">
        <v>5.67</v>
      </c>
      <c r="J146" s="45">
        <v>4.82</v>
      </c>
      <c r="K146" s="45">
        <v>5.67</v>
      </c>
      <c r="L146" s="45">
        <v>5.67</v>
      </c>
      <c r="M146" s="45">
        <v>5.67</v>
      </c>
      <c r="N146" s="45">
        <v>5.67</v>
      </c>
      <c r="O146" s="45">
        <v>5.67</v>
      </c>
      <c r="P146" s="45">
        <v>5.67</v>
      </c>
      <c r="Q146" s="45">
        <v>5.67</v>
      </c>
      <c r="R146" s="45">
        <v>36.6</v>
      </c>
      <c r="S146" s="45">
        <v>54.9</v>
      </c>
      <c r="T146" s="45">
        <v>4.82</v>
      </c>
      <c r="U146" s="45">
        <v>4.82</v>
      </c>
      <c r="V146" s="45">
        <v>4.82</v>
      </c>
      <c r="W146" s="45">
        <v>4.82</v>
      </c>
      <c r="X146" s="45">
        <v>43.736999999999995</v>
      </c>
      <c r="Y146" s="45">
        <v>43.736999999999995</v>
      </c>
      <c r="Z146" s="45">
        <v>40.772399999999998</v>
      </c>
    </row>
    <row r="147" spans="1:26" x14ac:dyDescent="0.25">
      <c r="A147" s="41"/>
      <c r="B147" s="49" t="s">
        <v>136</v>
      </c>
      <c r="C147" s="43">
        <v>36415</v>
      </c>
      <c r="D147" s="44">
        <v>16.8</v>
      </c>
      <c r="E147" s="45"/>
      <c r="F147" s="45"/>
      <c r="G147" s="45">
        <v>6.44</v>
      </c>
      <c r="H147" s="45">
        <v>3.06</v>
      </c>
      <c r="I147" s="45">
        <v>3</v>
      </c>
      <c r="J147" s="45">
        <v>5</v>
      </c>
      <c r="K147" s="45">
        <v>3</v>
      </c>
      <c r="L147" s="45">
        <v>3</v>
      </c>
      <c r="M147" s="45">
        <v>3</v>
      </c>
      <c r="N147" s="45">
        <v>3</v>
      </c>
      <c r="O147" s="45">
        <v>3</v>
      </c>
      <c r="P147" s="45">
        <v>3</v>
      </c>
      <c r="Q147" s="45">
        <v>3</v>
      </c>
      <c r="R147" s="45">
        <v>16.8</v>
      </c>
      <c r="S147" s="45">
        <v>25.2</v>
      </c>
      <c r="T147" s="45">
        <v>5</v>
      </c>
      <c r="U147" s="45">
        <v>5</v>
      </c>
      <c r="V147" s="45">
        <v>5</v>
      </c>
      <c r="W147" s="45">
        <v>5</v>
      </c>
      <c r="X147" s="45">
        <v>20.076000000000001</v>
      </c>
      <c r="Y147" s="45">
        <v>20.076000000000001</v>
      </c>
      <c r="Z147" s="45">
        <v>18.715199999999999</v>
      </c>
    </row>
    <row r="148" spans="1:26" x14ac:dyDescent="0.25">
      <c r="A148" s="41"/>
      <c r="B148" s="49" t="s">
        <v>38</v>
      </c>
      <c r="C148" s="49"/>
      <c r="D148" s="44">
        <v>53.400000000000006</v>
      </c>
      <c r="E148" s="45">
        <v>8.67</v>
      </c>
      <c r="F148" s="45">
        <v>80.099999999999994</v>
      </c>
      <c r="G148" s="44">
        <v>20.470000000000002</v>
      </c>
      <c r="H148" s="44">
        <v>8.8434000000000008</v>
      </c>
      <c r="I148" s="44">
        <v>8.67</v>
      </c>
      <c r="J148" s="44">
        <v>9.82</v>
      </c>
      <c r="K148" s="44">
        <v>8.67</v>
      </c>
      <c r="L148" s="44">
        <v>8.67</v>
      </c>
      <c r="M148" s="44">
        <v>8.67</v>
      </c>
      <c r="N148" s="44">
        <v>8.67</v>
      </c>
      <c r="O148" s="44">
        <v>8.67</v>
      </c>
      <c r="P148" s="44">
        <v>8.67</v>
      </c>
      <c r="Q148" s="44">
        <v>8.67</v>
      </c>
      <c r="R148" s="44">
        <v>53.400000000000006</v>
      </c>
      <c r="S148" s="44">
        <v>80.099999999999994</v>
      </c>
      <c r="T148" s="44">
        <v>9.82</v>
      </c>
      <c r="U148" s="44">
        <v>9.82</v>
      </c>
      <c r="V148" s="44">
        <v>9.82</v>
      </c>
      <c r="W148" s="44">
        <v>9.82</v>
      </c>
      <c r="X148" s="44">
        <v>63.812999999999995</v>
      </c>
      <c r="Y148" s="44">
        <v>63.812999999999995</v>
      </c>
      <c r="Z148" s="44">
        <v>59.4876</v>
      </c>
    </row>
    <row r="149" spans="1:26" x14ac:dyDescent="0.25">
      <c r="A149" s="46"/>
      <c r="B149" s="46"/>
      <c r="C149" s="46"/>
      <c r="D149" s="47"/>
      <c r="E149" s="46"/>
      <c r="F149" s="46"/>
      <c r="G149" s="46"/>
      <c r="H149" s="46"/>
      <c r="I149" s="46"/>
      <c r="J149" s="46"/>
      <c r="K149" s="46"/>
      <c r="L149" s="46"/>
      <c r="M149" s="46"/>
      <c r="N149" s="46"/>
      <c r="O149" s="46"/>
      <c r="P149" s="46"/>
      <c r="Q149" s="46"/>
      <c r="R149" s="46"/>
      <c r="S149" s="46"/>
      <c r="T149" s="46"/>
      <c r="U149" s="46"/>
      <c r="V149" s="46"/>
      <c r="W149" s="46"/>
      <c r="X149" s="46"/>
      <c r="Y149" s="46"/>
      <c r="Z149" s="46"/>
    </row>
    <row r="150" spans="1:26" x14ac:dyDescent="0.25">
      <c r="A150" s="41" t="s">
        <v>197</v>
      </c>
      <c r="B150" s="49" t="s">
        <v>197</v>
      </c>
      <c r="C150" s="43">
        <v>87634</v>
      </c>
      <c r="D150" s="44">
        <v>71.399999999999991</v>
      </c>
      <c r="E150" s="45">
        <v>27.37</v>
      </c>
      <c r="F150" s="45">
        <v>107.10000000000001</v>
      </c>
      <c r="G150" s="45">
        <v>27.37</v>
      </c>
      <c r="H150" s="45">
        <v>71.603999999999999</v>
      </c>
      <c r="I150" s="45">
        <v>70.2</v>
      </c>
      <c r="J150" s="45">
        <v>34.659999999999997</v>
      </c>
      <c r="K150" s="45">
        <v>70.2</v>
      </c>
      <c r="L150" s="45">
        <v>70.2</v>
      </c>
      <c r="M150" s="45">
        <v>70.2</v>
      </c>
      <c r="N150" s="45">
        <v>70.2</v>
      </c>
      <c r="O150" s="45">
        <v>70.2</v>
      </c>
      <c r="P150" s="45">
        <v>70.2</v>
      </c>
      <c r="Q150" s="45">
        <v>70.2</v>
      </c>
      <c r="R150" s="45">
        <v>71.399999999999991</v>
      </c>
      <c r="S150" s="45">
        <v>107.10000000000001</v>
      </c>
      <c r="T150" s="45">
        <v>34.659999999999997</v>
      </c>
      <c r="U150" s="45">
        <v>34.659999999999997</v>
      </c>
      <c r="V150" s="45">
        <v>34.659999999999997</v>
      </c>
      <c r="W150" s="45">
        <v>34.659999999999997</v>
      </c>
      <c r="X150" s="45">
        <v>85.322999999999993</v>
      </c>
      <c r="Y150" s="45">
        <v>85.322999999999993</v>
      </c>
      <c r="Z150" s="45">
        <v>79.539599999999993</v>
      </c>
    </row>
    <row r="151" spans="1:26" x14ac:dyDescent="0.25">
      <c r="A151" s="46"/>
      <c r="B151" s="46"/>
      <c r="C151" s="46"/>
      <c r="D151" s="47"/>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x14ac:dyDescent="0.25">
      <c r="A152" s="41" t="s">
        <v>198</v>
      </c>
      <c r="B152" s="49" t="s">
        <v>198</v>
      </c>
      <c r="C152" s="43">
        <v>86765</v>
      </c>
      <c r="D152" s="44">
        <v>95.399999999999991</v>
      </c>
      <c r="E152" s="45"/>
      <c r="F152" s="45"/>
      <c r="G152" s="45">
        <v>36.57</v>
      </c>
      <c r="H152" s="45">
        <v>13.137600000000001</v>
      </c>
      <c r="I152" s="45">
        <v>12.88</v>
      </c>
      <c r="J152" s="45">
        <v>10.95</v>
      </c>
      <c r="K152" s="45">
        <v>12.88</v>
      </c>
      <c r="L152" s="45">
        <v>12.88</v>
      </c>
      <c r="M152" s="45">
        <v>12.88</v>
      </c>
      <c r="N152" s="45">
        <v>12.88</v>
      </c>
      <c r="O152" s="45">
        <v>12.88</v>
      </c>
      <c r="P152" s="45">
        <v>12.88</v>
      </c>
      <c r="Q152" s="45">
        <v>12.88</v>
      </c>
      <c r="R152" s="45">
        <v>95.399999999999991</v>
      </c>
      <c r="S152" s="45">
        <v>143.1</v>
      </c>
      <c r="T152" s="45">
        <v>10.95</v>
      </c>
      <c r="U152" s="45">
        <v>10.95</v>
      </c>
      <c r="V152" s="45">
        <v>10.95</v>
      </c>
      <c r="W152" s="45">
        <v>10.95</v>
      </c>
      <c r="X152" s="45">
        <v>114.003</v>
      </c>
      <c r="Y152" s="45">
        <v>114.003</v>
      </c>
      <c r="Z152" s="45">
        <v>106.2756</v>
      </c>
    </row>
    <row r="153" spans="1:26" x14ac:dyDescent="0.25">
      <c r="A153" s="41"/>
      <c r="B153" s="49" t="s">
        <v>136</v>
      </c>
      <c r="C153" s="43">
        <v>36415</v>
      </c>
      <c r="D153" s="44">
        <v>16.8</v>
      </c>
      <c r="E153" s="45"/>
      <c r="F153" s="45"/>
      <c r="G153" s="45">
        <v>6.44</v>
      </c>
      <c r="H153" s="45">
        <v>3.06</v>
      </c>
      <c r="I153" s="45">
        <v>3</v>
      </c>
      <c r="J153" s="45">
        <v>5</v>
      </c>
      <c r="K153" s="45">
        <v>3</v>
      </c>
      <c r="L153" s="45">
        <v>3</v>
      </c>
      <c r="M153" s="45">
        <v>3</v>
      </c>
      <c r="N153" s="45">
        <v>3</v>
      </c>
      <c r="O153" s="45">
        <v>3</v>
      </c>
      <c r="P153" s="45">
        <v>3</v>
      </c>
      <c r="Q153" s="45">
        <v>3</v>
      </c>
      <c r="R153" s="45">
        <v>16.8</v>
      </c>
      <c r="S153" s="45">
        <v>25.2</v>
      </c>
      <c r="T153" s="45">
        <v>5</v>
      </c>
      <c r="U153" s="45">
        <v>5</v>
      </c>
      <c r="V153" s="45">
        <v>5</v>
      </c>
      <c r="W153" s="45">
        <v>5</v>
      </c>
      <c r="X153" s="45">
        <v>20.076000000000001</v>
      </c>
      <c r="Y153" s="45">
        <v>20.076000000000001</v>
      </c>
      <c r="Z153" s="45">
        <v>18.715199999999999</v>
      </c>
    </row>
    <row r="154" spans="1:26" x14ac:dyDescent="0.25">
      <c r="A154" s="41"/>
      <c r="B154" s="49" t="s">
        <v>38</v>
      </c>
      <c r="C154" s="49"/>
      <c r="D154" s="44">
        <v>112.19999999999999</v>
      </c>
      <c r="E154" s="45">
        <v>15.88</v>
      </c>
      <c r="F154" s="45">
        <v>168.29999999999998</v>
      </c>
      <c r="G154" s="44">
        <v>43.01</v>
      </c>
      <c r="H154" s="44">
        <v>16.197600000000001</v>
      </c>
      <c r="I154" s="44">
        <v>15.88</v>
      </c>
      <c r="J154" s="44">
        <v>15.95</v>
      </c>
      <c r="K154" s="44">
        <v>15.88</v>
      </c>
      <c r="L154" s="44">
        <v>15.88</v>
      </c>
      <c r="M154" s="44">
        <v>15.88</v>
      </c>
      <c r="N154" s="44">
        <v>15.88</v>
      </c>
      <c r="O154" s="44">
        <v>15.88</v>
      </c>
      <c r="P154" s="44">
        <v>15.88</v>
      </c>
      <c r="Q154" s="44">
        <v>15.88</v>
      </c>
      <c r="R154" s="44">
        <v>112.19999999999999</v>
      </c>
      <c r="S154" s="44">
        <v>168.29999999999998</v>
      </c>
      <c r="T154" s="44">
        <v>15.95</v>
      </c>
      <c r="U154" s="44">
        <v>15.95</v>
      </c>
      <c r="V154" s="44">
        <v>15.95</v>
      </c>
      <c r="W154" s="44">
        <v>15.95</v>
      </c>
      <c r="X154" s="44">
        <v>134.07900000000001</v>
      </c>
      <c r="Y154" s="44">
        <v>134.07900000000001</v>
      </c>
      <c r="Z154" s="44">
        <v>124.99079999999999</v>
      </c>
    </row>
    <row r="155" spans="1:26" x14ac:dyDescent="0.25">
      <c r="A155" s="46"/>
      <c r="B155" s="46"/>
      <c r="C155" s="46"/>
      <c r="D155" s="47"/>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x14ac:dyDescent="0.25">
      <c r="A156" s="41" t="s">
        <v>199</v>
      </c>
      <c r="B156" s="49" t="s">
        <v>200</v>
      </c>
      <c r="C156" s="43">
        <v>85652</v>
      </c>
      <c r="D156" s="44">
        <v>58.199999999999996</v>
      </c>
      <c r="E156" s="45"/>
      <c r="F156" s="45"/>
      <c r="G156" s="45">
        <v>22.310000000000002</v>
      </c>
      <c r="H156" s="45">
        <v>2.7540000000000004</v>
      </c>
      <c r="I156" s="45">
        <v>2.7</v>
      </c>
      <c r="J156" s="45">
        <v>2.2999999999999998</v>
      </c>
      <c r="K156" s="45">
        <v>2.7</v>
      </c>
      <c r="L156" s="45">
        <v>2.7</v>
      </c>
      <c r="M156" s="45">
        <v>2.7</v>
      </c>
      <c r="N156" s="45">
        <v>2.7</v>
      </c>
      <c r="O156" s="45">
        <v>2.7</v>
      </c>
      <c r="P156" s="45">
        <v>2.7</v>
      </c>
      <c r="Q156" s="45">
        <v>2.7</v>
      </c>
      <c r="R156" s="45">
        <v>58.199999999999996</v>
      </c>
      <c r="S156" s="45">
        <v>87.3</v>
      </c>
      <c r="T156" s="45">
        <v>2.2999999999999998</v>
      </c>
      <c r="U156" s="45">
        <v>2.2999999999999998</v>
      </c>
      <c r="V156" s="45">
        <v>2.2999999999999998</v>
      </c>
      <c r="W156" s="45">
        <v>2.2999999999999998</v>
      </c>
      <c r="X156" s="45">
        <v>69.548999999999992</v>
      </c>
      <c r="Y156" s="45">
        <v>69.548999999999992</v>
      </c>
      <c r="Z156" s="45">
        <v>64.834800000000001</v>
      </c>
    </row>
    <row r="157" spans="1:26" x14ac:dyDescent="0.25">
      <c r="A157" s="41"/>
      <c r="B157" s="49" t="s">
        <v>136</v>
      </c>
      <c r="C157" s="43">
        <v>36415</v>
      </c>
      <c r="D157" s="44">
        <v>16.8</v>
      </c>
      <c r="E157" s="45"/>
      <c r="F157" s="45"/>
      <c r="G157" s="45">
        <v>6.44</v>
      </c>
      <c r="H157" s="45">
        <v>3.06</v>
      </c>
      <c r="I157" s="45">
        <v>3</v>
      </c>
      <c r="J157" s="45">
        <v>5</v>
      </c>
      <c r="K157" s="45">
        <v>3</v>
      </c>
      <c r="L157" s="45">
        <v>3</v>
      </c>
      <c r="M157" s="45">
        <v>3</v>
      </c>
      <c r="N157" s="45">
        <v>3</v>
      </c>
      <c r="O157" s="45">
        <v>3</v>
      </c>
      <c r="P157" s="45">
        <v>3</v>
      </c>
      <c r="Q157" s="45">
        <v>3</v>
      </c>
      <c r="R157" s="45">
        <v>16.8</v>
      </c>
      <c r="S157" s="45">
        <v>25.2</v>
      </c>
      <c r="T157" s="45">
        <v>5</v>
      </c>
      <c r="U157" s="45">
        <v>5</v>
      </c>
      <c r="V157" s="45">
        <v>5</v>
      </c>
      <c r="W157" s="45">
        <v>5</v>
      </c>
      <c r="X157" s="45">
        <v>20.076000000000001</v>
      </c>
      <c r="Y157" s="45">
        <v>20.076000000000001</v>
      </c>
      <c r="Z157" s="45">
        <v>18.715199999999999</v>
      </c>
    </row>
    <row r="158" spans="1:26" x14ac:dyDescent="0.25">
      <c r="A158" s="41"/>
      <c r="B158" s="49" t="s">
        <v>38</v>
      </c>
      <c r="C158" s="49"/>
      <c r="D158" s="44">
        <v>75</v>
      </c>
      <c r="E158" s="45">
        <v>5.7</v>
      </c>
      <c r="F158" s="45">
        <v>112.5</v>
      </c>
      <c r="G158" s="44">
        <v>28.750000000000004</v>
      </c>
      <c r="H158" s="44">
        <v>5.8140000000000001</v>
      </c>
      <c r="I158" s="44">
        <v>5.7</v>
      </c>
      <c r="J158" s="44">
        <v>7.3</v>
      </c>
      <c r="K158" s="44">
        <v>5.7</v>
      </c>
      <c r="L158" s="44">
        <v>5.7</v>
      </c>
      <c r="M158" s="44">
        <v>5.7</v>
      </c>
      <c r="N158" s="44">
        <v>5.7</v>
      </c>
      <c r="O158" s="44">
        <v>5.7</v>
      </c>
      <c r="P158" s="44">
        <v>5.7</v>
      </c>
      <c r="Q158" s="44">
        <v>5.7</v>
      </c>
      <c r="R158" s="44">
        <v>75</v>
      </c>
      <c r="S158" s="44">
        <v>112.5</v>
      </c>
      <c r="T158" s="44">
        <v>7.3</v>
      </c>
      <c r="U158" s="44">
        <v>7.3</v>
      </c>
      <c r="V158" s="44">
        <v>7.3</v>
      </c>
      <c r="W158" s="44">
        <v>7.3</v>
      </c>
      <c r="X158" s="44">
        <v>89.625</v>
      </c>
      <c r="Y158" s="44">
        <v>89.625</v>
      </c>
      <c r="Z158" s="44">
        <v>83.55</v>
      </c>
    </row>
    <row r="159" spans="1:26" x14ac:dyDescent="0.25">
      <c r="A159" s="46"/>
      <c r="B159" s="46"/>
      <c r="C159" s="46"/>
      <c r="D159" s="47"/>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x14ac:dyDescent="0.25">
      <c r="A160" s="41" t="s">
        <v>201</v>
      </c>
      <c r="B160" s="49" t="s">
        <v>202</v>
      </c>
      <c r="C160" s="43">
        <v>87651</v>
      </c>
      <c r="D160" s="44">
        <v>71.399999999999991</v>
      </c>
      <c r="E160" s="45">
        <v>27.37</v>
      </c>
      <c r="F160" s="45">
        <v>107.10000000000001</v>
      </c>
      <c r="G160" s="45">
        <v>27.37</v>
      </c>
      <c r="H160" s="45">
        <v>35.791800000000002</v>
      </c>
      <c r="I160" s="45">
        <v>35.090000000000003</v>
      </c>
      <c r="J160" s="45">
        <v>29.83</v>
      </c>
      <c r="K160" s="45">
        <v>35.090000000000003</v>
      </c>
      <c r="L160" s="45">
        <v>35.090000000000003</v>
      </c>
      <c r="M160" s="45">
        <v>35.090000000000003</v>
      </c>
      <c r="N160" s="45">
        <v>35.090000000000003</v>
      </c>
      <c r="O160" s="45">
        <v>35.090000000000003</v>
      </c>
      <c r="P160" s="45">
        <v>35.090000000000003</v>
      </c>
      <c r="Q160" s="45">
        <v>35.090000000000003</v>
      </c>
      <c r="R160" s="45">
        <v>71.399999999999991</v>
      </c>
      <c r="S160" s="45">
        <v>107.10000000000001</v>
      </c>
      <c r="T160" s="45">
        <v>29.83</v>
      </c>
      <c r="U160" s="45">
        <v>29.83</v>
      </c>
      <c r="V160" s="45">
        <v>29.83</v>
      </c>
      <c r="W160" s="45">
        <v>29.83</v>
      </c>
      <c r="X160" s="45">
        <v>85.322999999999993</v>
      </c>
      <c r="Y160" s="45">
        <v>85.322999999999993</v>
      </c>
      <c r="Z160" s="45">
        <v>79.539599999999993</v>
      </c>
    </row>
    <row r="161" spans="1:26" x14ac:dyDescent="0.25">
      <c r="A161" s="46"/>
      <c r="B161" s="46"/>
      <c r="C161" s="46"/>
      <c r="D161" s="47"/>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x14ac:dyDescent="0.25">
      <c r="A162" s="41" t="s">
        <v>203</v>
      </c>
      <c r="B162" s="49" t="s">
        <v>203</v>
      </c>
      <c r="C162" s="43">
        <v>84402</v>
      </c>
      <c r="D162" s="44">
        <v>46.8</v>
      </c>
      <c r="E162" s="45"/>
      <c r="F162" s="45"/>
      <c r="G162" s="45">
        <v>17.940000000000001</v>
      </c>
      <c r="H162" s="45">
        <v>25.979399999999998</v>
      </c>
      <c r="I162" s="45">
        <v>25.47</v>
      </c>
      <c r="J162" s="45">
        <v>21.64</v>
      </c>
      <c r="K162" s="45">
        <v>25.47</v>
      </c>
      <c r="L162" s="45">
        <v>25.47</v>
      </c>
      <c r="M162" s="45">
        <v>25.47</v>
      </c>
      <c r="N162" s="45">
        <v>25.47</v>
      </c>
      <c r="O162" s="45">
        <v>25.47</v>
      </c>
      <c r="P162" s="45">
        <v>25.47</v>
      </c>
      <c r="Q162" s="45">
        <v>25.47</v>
      </c>
      <c r="R162" s="45">
        <v>46.8</v>
      </c>
      <c r="S162" s="45">
        <v>70.2</v>
      </c>
      <c r="T162" s="45">
        <v>21.64</v>
      </c>
      <c r="U162" s="45">
        <v>21.64</v>
      </c>
      <c r="V162" s="45">
        <v>21.64</v>
      </c>
      <c r="W162" s="45">
        <v>21.64</v>
      </c>
      <c r="X162" s="45">
        <v>55.925999999999995</v>
      </c>
      <c r="Y162" s="45">
        <v>55.925999999999995</v>
      </c>
      <c r="Z162" s="45">
        <v>52.135199999999998</v>
      </c>
    </row>
    <row r="163" spans="1:26" x14ac:dyDescent="0.25">
      <c r="A163" s="41"/>
      <c r="B163" s="49" t="s">
        <v>136</v>
      </c>
      <c r="C163" s="43">
        <v>36415</v>
      </c>
      <c r="D163" s="44">
        <v>16.8</v>
      </c>
      <c r="E163" s="45"/>
      <c r="F163" s="45"/>
      <c r="G163" s="45">
        <v>6.44</v>
      </c>
      <c r="H163" s="45">
        <v>3.06</v>
      </c>
      <c r="I163" s="45">
        <v>3</v>
      </c>
      <c r="J163" s="45">
        <v>5</v>
      </c>
      <c r="K163" s="45">
        <v>3</v>
      </c>
      <c r="L163" s="45">
        <v>3</v>
      </c>
      <c r="M163" s="45">
        <v>3</v>
      </c>
      <c r="N163" s="45">
        <v>3</v>
      </c>
      <c r="O163" s="45">
        <v>3</v>
      </c>
      <c r="P163" s="45">
        <v>3</v>
      </c>
      <c r="Q163" s="45">
        <v>3</v>
      </c>
      <c r="R163" s="45">
        <v>16.8</v>
      </c>
      <c r="S163" s="45">
        <v>25.2</v>
      </c>
      <c r="T163" s="45">
        <v>5</v>
      </c>
      <c r="U163" s="45">
        <v>5</v>
      </c>
      <c r="V163" s="45">
        <v>5</v>
      </c>
      <c r="W163" s="45">
        <v>5</v>
      </c>
      <c r="X163" s="45">
        <v>20.076000000000001</v>
      </c>
      <c r="Y163" s="45">
        <v>20.076000000000001</v>
      </c>
      <c r="Z163" s="45">
        <v>18.715199999999999</v>
      </c>
    </row>
    <row r="164" spans="1:26" x14ac:dyDescent="0.25">
      <c r="A164" s="41"/>
      <c r="B164" s="49" t="s">
        <v>38</v>
      </c>
      <c r="C164" s="49"/>
      <c r="D164" s="44">
        <v>63.599999999999994</v>
      </c>
      <c r="E164" s="45">
        <v>24.380000000000003</v>
      </c>
      <c r="F164" s="45">
        <v>95.4</v>
      </c>
      <c r="G164" s="44">
        <v>24.380000000000003</v>
      </c>
      <c r="H164" s="44">
        <v>29.039399999999997</v>
      </c>
      <c r="I164" s="44">
        <v>28.47</v>
      </c>
      <c r="J164" s="44">
        <v>26.64</v>
      </c>
      <c r="K164" s="44">
        <v>28.47</v>
      </c>
      <c r="L164" s="44">
        <v>28.47</v>
      </c>
      <c r="M164" s="44">
        <v>28.47</v>
      </c>
      <c r="N164" s="44">
        <v>28.47</v>
      </c>
      <c r="O164" s="44">
        <v>28.47</v>
      </c>
      <c r="P164" s="44">
        <v>28.47</v>
      </c>
      <c r="Q164" s="44">
        <v>28.47</v>
      </c>
      <c r="R164" s="44">
        <v>63.599999999999994</v>
      </c>
      <c r="S164" s="44">
        <v>95.4</v>
      </c>
      <c r="T164" s="44">
        <v>26.64</v>
      </c>
      <c r="U164" s="44">
        <v>26.64</v>
      </c>
      <c r="V164" s="44">
        <v>26.64</v>
      </c>
      <c r="W164" s="44">
        <v>26.64</v>
      </c>
      <c r="X164" s="44">
        <v>76.001999999999995</v>
      </c>
      <c r="Y164" s="44">
        <v>76.001999999999995</v>
      </c>
      <c r="Z164" s="44">
        <v>70.850399999999993</v>
      </c>
    </row>
    <row r="165" spans="1:26" x14ac:dyDescent="0.25">
      <c r="A165" s="46"/>
      <c r="B165" s="46"/>
      <c r="C165" s="46"/>
      <c r="D165" s="47"/>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x14ac:dyDescent="0.25">
      <c r="A166" s="41" t="s">
        <v>204</v>
      </c>
      <c r="B166" s="49" t="s">
        <v>204</v>
      </c>
      <c r="C166" s="43">
        <v>84403</v>
      </c>
      <c r="D166" s="44">
        <v>40.799999999999997</v>
      </c>
      <c r="E166" s="45"/>
      <c r="F166" s="45"/>
      <c r="G166" s="45">
        <v>15.64</v>
      </c>
      <c r="H166" s="45">
        <v>26.3262</v>
      </c>
      <c r="I166" s="45">
        <v>25.81</v>
      </c>
      <c r="J166" s="45">
        <v>21.94</v>
      </c>
      <c r="K166" s="45">
        <v>25.81</v>
      </c>
      <c r="L166" s="45">
        <v>25.81</v>
      </c>
      <c r="M166" s="45">
        <v>25.81</v>
      </c>
      <c r="N166" s="45">
        <v>25.81</v>
      </c>
      <c r="O166" s="45">
        <v>25.81</v>
      </c>
      <c r="P166" s="45">
        <v>25.81</v>
      </c>
      <c r="Q166" s="45">
        <v>25.81</v>
      </c>
      <c r="R166" s="45">
        <v>40.799999999999997</v>
      </c>
      <c r="S166" s="45">
        <v>61.2</v>
      </c>
      <c r="T166" s="45">
        <v>21.94</v>
      </c>
      <c r="U166" s="45">
        <v>21.94</v>
      </c>
      <c r="V166" s="45">
        <v>21.94</v>
      </c>
      <c r="W166" s="45">
        <v>21.94</v>
      </c>
      <c r="X166" s="45">
        <v>48.756</v>
      </c>
      <c r="Y166" s="45">
        <v>48.756</v>
      </c>
      <c r="Z166" s="45">
        <v>45.4512</v>
      </c>
    </row>
    <row r="167" spans="1:26" x14ac:dyDescent="0.25">
      <c r="A167" s="41"/>
      <c r="B167" s="49" t="s">
        <v>136</v>
      </c>
      <c r="C167" s="43">
        <v>36415</v>
      </c>
      <c r="D167" s="44">
        <v>16.8</v>
      </c>
      <c r="E167" s="45"/>
      <c r="F167" s="45"/>
      <c r="G167" s="45">
        <v>6.44</v>
      </c>
      <c r="H167" s="45">
        <v>3.06</v>
      </c>
      <c r="I167" s="45">
        <v>3</v>
      </c>
      <c r="J167" s="45">
        <v>5</v>
      </c>
      <c r="K167" s="45">
        <v>3</v>
      </c>
      <c r="L167" s="45">
        <v>3</v>
      </c>
      <c r="M167" s="45">
        <v>3</v>
      </c>
      <c r="N167" s="45">
        <v>3</v>
      </c>
      <c r="O167" s="45">
        <v>3</v>
      </c>
      <c r="P167" s="45">
        <v>3</v>
      </c>
      <c r="Q167" s="45">
        <v>3</v>
      </c>
      <c r="R167" s="45">
        <v>16.8</v>
      </c>
      <c r="S167" s="45">
        <v>25.2</v>
      </c>
      <c r="T167" s="45">
        <v>5</v>
      </c>
      <c r="U167" s="45">
        <v>5</v>
      </c>
      <c r="V167" s="45">
        <v>5</v>
      </c>
      <c r="W167" s="45">
        <v>5</v>
      </c>
      <c r="X167" s="45">
        <v>20.076000000000001</v>
      </c>
      <c r="Y167" s="45">
        <v>20.076000000000001</v>
      </c>
      <c r="Z167" s="45">
        <v>18.715199999999999</v>
      </c>
    </row>
    <row r="168" spans="1:26" x14ac:dyDescent="0.25">
      <c r="A168" s="41"/>
      <c r="B168" s="49" t="s">
        <v>38</v>
      </c>
      <c r="C168" s="49"/>
      <c r="D168" s="44">
        <v>57.599999999999994</v>
      </c>
      <c r="E168" s="45">
        <v>22.080000000000002</v>
      </c>
      <c r="F168" s="45">
        <v>86.4</v>
      </c>
      <c r="G168" s="44">
        <v>22.080000000000002</v>
      </c>
      <c r="H168" s="44">
        <v>29.386199999999999</v>
      </c>
      <c r="I168" s="44">
        <v>28.81</v>
      </c>
      <c r="J168" s="44">
        <v>26.94</v>
      </c>
      <c r="K168" s="44">
        <v>28.81</v>
      </c>
      <c r="L168" s="44">
        <v>28.81</v>
      </c>
      <c r="M168" s="44">
        <v>28.81</v>
      </c>
      <c r="N168" s="44">
        <v>28.81</v>
      </c>
      <c r="O168" s="44">
        <v>28.81</v>
      </c>
      <c r="P168" s="44">
        <v>28.81</v>
      </c>
      <c r="Q168" s="44">
        <v>28.81</v>
      </c>
      <c r="R168" s="44">
        <v>57.599999999999994</v>
      </c>
      <c r="S168" s="44">
        <v>86.4</v>
      </c>
      <c r="T168" s="44">
        <v>26.94</v>
      </c>
      <c r="U168" s="44">
        <v>26.94</v>
      </c>
      <c r="V168" s="44">
        <v>26.94</v>
      </c>
      <c r="W168" s="44">
        <v>26.94</v>
      </c>
      <c r="X168" s="44">
        <v>68.831999999999994</v>
      </c>
      <c r="Y168" s="44">
        <v>68.831999999999994</v>
      </c>
      <c r="Z168" s="44">
        <v>64.166399999999996</v>
      </c>
    </row>
    <row r="169" spans="1:26" x14ac:dyDescent="0.25">
      <c r="A169" s="46"/>
      <c r="B169" s="46"/>
      <c r="C169" s="46"/>
      <c r="D169" s="47"/>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x14ac:dyDescent="0.25">
      <c r="A170" s="41" t="s">
        <v>205</v>
      </c>
      <c r="B170" s="49" t="s">
        <v>203</v>
      </c>
      <c r="C170" s="43">
        <v>84402</v>
      </c>
      <c r="D170" s="44">
        <v>46.8</v>
      </c>
      <c r="E170" s="45"/>
      <c r="F170" s="45"/>
      <c r="G170" s="45">
        <v>17.940000000000001</v>
      </c>
      <c r="H170" s="45">
        <v>25.979399999999998</v>
      </c>
      <c r="I170" s="45">
        <v>25.47</v>
      </c>
      <c r="J170" s="45">
        <v>21.64</v>
      </c>
      <c r="K170" s="45">
        <v>25.47</v>
      </c>
      <c r="L170" s="45">
        <v>25.47</v>
      </c>
      <c r="M170" s="45">
        <v>25.47</v>
      </c>
      <c r="N170" s="45">
        <v>25.47</v>
      </c>
      <c r="O170" s="45">
        <v>25.47</v>
      </c>
      <c r="P170" s="45">
        <v>25.47</v>
      </c>
      <c r="Q170" s="45">
        <v>25.47</v>
      </c>
      <c r="R170" s="45">
        <v>46.8</v>
      </c>
      <c r="S170" s="45">
        <v>70.2</v>
      </c>
      <c r="T170" s="45">
        <v>21.64</v>
      </c>
      <c r="U170" s="45">
        <v>21.64</v>
      </c>
      <c r="V170" s="45">
        <v>21.64</v>
      </c>
      <c r="W170" s="45">
        <v>21.64</v>
      </c>
      <c r="X170" s="45">
        <v>55.925999999999995</v>
      </c>
      <c r="Y170" s="45">
        <v>55.925999999999995</v>
      </c>
      <c r="Z170" s="45">
        <v>52.135199999999998</v>
      </c>
    </row>
    <row r="171" spans="1:26" x14ac:dyDescent="0.25">
      <c r="A171" s="41" t="s">
        <v>1</v>
      </c>
      <c r="B171" s="49" t="s">
        <v>204</v>
      </c>
      <c r="C171" s="43">
        <v>84403</v>
      </c>
      <c r="D171" s="44">
        <v>40.799999999999997</v>
      </c>
      <c r="E171" s="45"/>
      <c r="F171" s="45"/>
      <c r="G171" s="45">
        <v>15.64</v>
      </c>
      <c r="H171" s="45">
        <v>26.3262</v>
      </c>
      <c r="I171" s="45">
        <v>25.81</v>
      </c>
      <c r="J171" s="45">
        <v>21.94</v>
      </c>
      <c r="K171" s="45">
        <v>25.81</v>
      </c>
      <c r="L171" s="45">
        <v>25.81</v>
      </c>
      <c r="M171" s="45">
        <v>25.81</v>
      </c>
      <c r="N171" s="45">
        <v>25.81</v>
      </c>
      <c r="O171" s="45">
        <v>25.81</v>
      </c>
      <c r="P171" s="45">
        <v>25.81</v>
      </c>
      <c r="Q171" s="45">
        <v>25.81</v>
      </c>
      <c r="R171" s="45">
        <v>40.799999999999997</v>
      </c>
      <c r="S171" s="45">
        <v>61.2</v>
      </c>
      <c r="T171" s="45">
        <v>21.94</v>
      </c>
      <c r="U171" s="45">
        <v>21.94</v>
      </c>
      <c r="V171" s="45">
        <v>21.94</v>
      </c>
      <c r="W171" s="45">
        <v>21.94</v>
      </c>
      <c r="X171" s="45">
        <v>48.756</v>
      </c>
      <c r="Y171" s="45">
        <v>48.756</v>
      </c>
      <c r="Z171" s="45">
        <v>45.4512</v>
      </c>
    </row>
    <row r="172" spans="1:26" x14ac:dyDescent="0.25">
      <c r="A172" s="41"/>
      <c r="B172" s="49" t="s">
        <v>136</v>
      </c>
      <c r="C172" s="43">
        <v>36415</v>
      </c>
      <c r="D172" s="44">
        <v>16.8</v>
      </c>
      <c r="E172" s="45"/>
      <c r="F172" s="45"/>
      <c r="G172" s="45">
        <v>6.44</v>
      </c>
      <c r="H172" s="45">
        <v>3.06</v>
      </c>
      <c r="I172" s="45">
        <v>3</v>
      </c>
      <c r="J172" s="45">
        <v>5</v>
      </c>
      <c r="K172" s="45">
        <v>3</v>
      </c>
      <c r="L172" s="45">
        <v>3</v>
      </c>
      <c r="M172" s="45">
        <v>3</v>
      </c>
      <c r="N172" s="45">
        <v>3</v>
      </c>
      <c r="O172" s="45">
        <v>3</v>
      </c>
      <c r="P172" s="45">
        <v>3</v>
      </c>
      <c r="Q172" s="45">
        <v>3</v>
      </c>
      <c r="R172" s="45">
        <v>16.8</v>
      </c>
      <c r="S172" s="45">
        <v>25.2</v>
      </c>
      <c r="T172" s="45">
        <v>5</v>
      </c>
      <c r="U172" s="45">
        <v>5</v>
      </c>
      <c r="V172" s="45">
        <v>5</v>
      </c>
      <c r="W172" s="45">
        <v>5</v>
      </c>
      <c r="X172" s="45">
        <v>20.076000000000001</v>
      </c>
      <c r="Y172" s="45">
        <v>20.076000000000001</v>
      </c>
      <c r="Z172" s="45">
        <v>18.715199999999999</v>
      </c>
    </row>
    <row r="173" spans="1:26" x14ac:dyDescent="0.25">
      <c r="A173" s="41"/>
      <c r="B173" s="49" t="s">
        <v>38</v>
      </c>
      <c r="C173" s="49"/>
      <c r="D173" s="58">
        <v>104.39999999999999</v>
      </c>
      <c r="E173" s="45">
        <v>40.019999999999996</v>
      </c>
      <c r="F173" s="45">
        <v>156.6</v>
      </c>
      <c r="G173" s="58">
        <v>40.019999999999996</v>
      </c>
      <c r="H173" s="58">
        <v>55.365600000000001</v>
      </c>
      <c r="I173" s="58">
        <v>54.28</v>
      </c>
      <c r="J173" s="58">
        <v>48.58</v>
      </c>
      <c r="K173" s="58">
        <v>54.28</v>
      </c>
      <c r="L173" s="58">
        <v>54.28</v>
      </c>
      <c r="M173" s="58">
        <v>54.28</v>
      </c>
      <c r="N173" s="58">
        <v>54.28</v>
      </c>
      <c r="O173" s="58">
        <v>54.28</v>
      </c>
      <c r="P173" s="58">
        <v>54.28</v>
      </c>
      <c r="Q173" s="58">
        <v>54.28</v>
      </c>
      <c r="R173" s="58">
        <v>104.39999999999999</v>
      </c>
      <c r="S173" s="58">
        <v>156.6</v>
      </c>
      <c r="T173" s="58">
        <v>48.58</v>
      </c>
      <c r="U173" s="58">
        <v>48.58</v>
      </c>
      <c r="V173" s="58">
        <v>48.58</v>
      </c>
      <c r="W173" s="58">
        <v>48.58</v>
      </c>
      <c r="X173" s="58">
        <v>124.75799999999998</v>
      </c>
      <c r="Y173" s="58">
        <v>124.75799999999998</v>
      </c>
      <c r="Z173" s="58">
        <v>116.30159999999999</v>
      </c>
    </row>
    <row r="174" spans="1:26" x14ac:dyDescent="0.25">
      <c r="A174" s="46"/>
      <c r="B174" s="46"/>
      <c r="C174" s="46"/>
      <c r="D174" s="47"/>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x14ac:dyDescent="0.25">
      <c r="A175" s="41" t="s">
        <v>206</v>
      </c>
      <c r="B175" s="49" t="s">
        <v>207</v>
      </c>
      <c r="C175" s="43">
        <v>84443</v>
      </c>
      <c r="D175" s="44">
        <v>145.19999999999999</v>
      </c>
      <c r="E175" s="45"/>
      <c r="F175" s="45"/>
      <c r="G175" s="45">
        <v>55.660000000000004</v>
      </c>
      <c r="H175" s="45">
        <v>17.136000000000003</v>
      </c>
      <c r="I175" s="45">
        <v>16.8</v>
      </c>
      <c r="J175" s="45">
        <v>14.28</v>
      </c>
      <c r="K175" s="45">
        <v>16.8</v>
      </c>
      <c r="L175" s="45">
        <v>16.8</v>
      </c>
      <c r="M175" s="45">
        <v>16.8</v>
      </c>
      <c r="N175" s="45">
        <v>16.8</v>
      </c>
      <c r="O175" s="45">
        <v>16.8</v>
      </c>
      <c r="P175" s="45">
        <v>16.8</v>
      </c>
      <c r="Q175" s="45">
        <v>16.8</v>
      </c>
      <c r="R175" s="45">
        <v>145.19999999999999</v>
      </c>
      <c r="S175" s="45">
        <v>217.8</v>
      </c>
      <c r="T175" s="45">
        <v>14.28</v>
      </c>
      <c r="U175" s="45">
        <v>14.28</v>
      </c>
      <c r="V175" s="45">
        <v>14.28</v>
      </c>
      <c r="W175" s="45">
        <v>14.28</v>
      </c>
      <c r="X175" s="45">
        <v>173.51399999999998</v>
      </c>
      <c r="Y175" s="45">
        <v>173.51399999999998</v>
      </c>
      <c r="Z175" s="45">
        <v>161.75280000000001</v>
      </c>
    </row>
    <row r="176" spans="1:26" x14ac:dyDescent="0.25">
      <c r="A176" s="41"/>
      <c r="B176" s="49" t="s">
        <v>136</v>
      </c>
      <c r="C176" s="43">
        <v>36415</v>
      </c>
      <c r="D176" s="44">
        <v>16.8</v>
      </c>
      <c r="E176" s="45"/>
      <c r="F176" s="45"/>
      <c r="G176" s="45">
        <v>6.44</v>
      </c>
      <c r="H176" s="45">
        <v>3.06</v>
      </c>
      <c r="I176" s="45">
        <v>3</v>
      </c>
      <c r="J176" s="45">
        <v>5</v>
      </c>
      <c r="K176" s="45">
        <v>3</v>
      </c>
      <c r="L176" s="45">
        <v>3</v>
      </c>
      <c r="M176" s="45">
        <v>3</v>
      </c>
      <c r="N176" s="45">
        <v>3</v>
      </c>
      <c r="O176" s="45">
        <v>3</v>
      </c>
      <c r="P176" s="45">
        <v>3</v>
      </c>
      <c r="Q176" s="45">
        <v>3</v>
      </c>
      <c r="R176" s="45">
        <v>16.8</v>
      </c>
      <c r="S176" s="45">
        <v>25.2</v>
      </c>
      <c r="T176" s="45">
        <v>5</v>
      </c>
      <c r="U176" s="45">
        <v>5</v>
      </c>
      <c r="V176" s="45">
        <v>5</v>
      </c>
      <c r="W176" s="45">
        <v>5</v>
      </c>
      <c r="X176" s="45">
        <v>20.076000000000001</v>
      </c>
      <c r="Y176" s="45">
        <v>20.076000000000001</v>
      </c>
      <c r="Z176" s="45">
        <v>18.715199999999999</v>
      </c>
    </row>
    <row r="177" spans="1:26" x14ac:dyDescent="0.25">
      <c r="A177" s="41"/>
      <c r="B177" s="49" t="s">
        <v>38</v>
      </c>
      <c r="C177" s="49"/>
      <c r="D177" s="44">
        <v>162</v>
      </c>
      <c r="E177" s="45">
        <v>19.28</v>
      </c>
      <c r="F177" s="45">
        <v>243</v>
      </c>
      <c r="G177" s="44">
        <v>62.1</v>
      </c>
      <c r="H177" s="44">
        <v>20.196000000000002</v>
      </c>
      <c r="I177" s="44">
        <v>19.8</v>
      </c>
      <c r="J177" s="44">
        <v>19.28</v>
      </c>
      <c r="K177" s="44">
        <v>19.8</v>
      </c>
      <c r="L177" s="44">
        <v>19.8</v>
      </c>
      <c r="M177" s="44">
        <v>19.8</v>
      </c>
      <c r="N177" s="44">
        <v>19.8</v>
      </c>
      <c r="O177" s="44">
        <v>19.8</v>
      </c>
      <c r="P177" s="44">
        <v>19.8</v>
      </c>
      <c r="Q177" s="44">
        <v>19.8</v>
      </c>
      <c r="R177" s="44">
        <v>162</v>
      </c>
      <c r="S177" s="44">
        <v>243</v>
      </c>
      <c r="T177" s="44">
        <v>19.28</v>
      </c>
      <c r="U177" s="44">
        <v>19.28</v>
      </c>
      <c r="V177" s="44">
        <v>19.28</v>
      </c>
      <c r="W177" s="44">
        <v>19.28</v>
      </c>
      <c r="X177" s="44">
        <v>193.58999999999997</v>
      </c>
      <c r="Y177" s="44">
        <v>193.58999999999997</v>
      </c>
      <c r="Z177" s="44">
        <v>180.46800000000002</v>
      </c>
    </row>
    <row r="178" spans="1:26" x14ac:dyDescent="0.25">
      <c r="A178" s="46"/>
      <c r="B178" s="46"/>
      <c r="C178" s="46"/>
      <c r="D178" s="47"/>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x14ac:dyDescent="0.25">
      <c r="A179" s="41" t="s">
        <v>208</v>
      </c>
      <c r="B179" s="49" t="s">
        <v>207</v>
      </c>
      <c r="C179" s="43">
        <v>84443</v>
      </c>
      <c r="D179" s="44">
        <v>145.19999999999999</v>
      </c>
      <c r="E179" s="45"/>
      <c r="F179" s="45"/>
      <c r="G179" s="45">
        <v>55.660000000000004</v>
      </c>
      <c r="H179" s="45">
        <v>17.136000000000003</v>
      </c>
      <c r="I179" s="45">
        <v>16.8</v>
      </c>
      <c r="J179" s="45">
        <v>14.28</v>
      </c>
      <c r="K179" s="45">
        <v>16.8</v>
      </c>
      <c r="L179" s="45">
        <v>16.8</v>
      </c>
      <c r="M179" s="45">
        <v>16.8</v>
      </c>
      <c r="N179" s="45">
        <v>16.8</v>
      </c>
      <c r="O179" s="45">
        <v>16.8</v>
      </c>
      <c r="P179" s="45">
        <v>16.8</v>
      </c>
      <c r="Q179" s="45">
        <v>16.8</v>
      </c>
      <c r="R179" s="45">
        <v>145.19999999999999</v>
      </c>
      <c r="S179" s="45">
        <v>217.8</v>
      </c>
      <c r="T179" s="45">
        <v>14.28</v>
      </c>
      <c r="U179" s="45">
        <v>14.28</v>
      </c>
      <c r="V179" s="45">
        <v>14.28</v>
      </c>
      <c r="W179" s="45">
        <v>14.28</v>
      </c>
      <c r="X179" s="45">
        <v>173.51399999999998</v>
      </c>
      <c r="Y179" s="45">
        <v>173.51399999999998</v>
      </c>
      <c r="Z179" s="45">
        <v>161.75280000000001</v>
      </c>
    </row>
    <row r="180" spans="1:26" x14ac:dyDescent="0.25">
      <c r="A180" s="41" t="s">
        <v>1</v>
      </c>
      <c r="B180" s="49" t="s">
        <v>209</v>
      </c>
      <c r="C180" s="43">
        <v>84436</v>
      </c>
      <c r="D180" s="44">
        <v>163.19999999999999</v>
      </c>
      <c r="E180" s="45"/>
      <c r="F180" s="45"/>
      <c r="G180" s="45">
        <v>62.56</v>
      </c>
      <c r="H180" s="45">
        <v>7.0074000000000005</v>
      </c>
      <c r="I180" s="45">
        <v>6.87</v>
      </c>
      <c r="J180" s="45">
        <v>5.84</v>
      </c>
      <c r="K180" s="45">
        <v>6.87</v>
      </c>
      <c r="L180" s="45">
        <v>6.87</v>
      </c>
      <c r="M180" s="45">
        <v>6.87</v>
      </c>
      <c r="N180" s="45">
        <v>6.87</v>
      </c>
      <c r="O180" s="45">
        <v>6.87</v>
      </c>
      <c r="P180" s="45">
        <v>6.87</v>
      </c>
      <c r="Q180" s="45">
        <v>6.87</v>
      </c>
      <c r="R180" s="45">
        <v>163.19999999999999</v>
      </c>
      <c r="S180" s="45">
        <v>244.8</v>
      </c>
      <c r="T180" s="45">
        <v>5.84</v>
      </c>
      <c r="U180" s="45">
        <v>5.84</v>
      </c>
      <c r="V180" s="45">
        <v>5.84</v>
      </c>
      <c r="W180" s="45">
        <v>5.84</v>
      </c>
      <c r="X180" s="45">
        <v>195.024</v>
      </c>
      <c r="Y180" s="45">
        <v>195.024</v>
      </c>
      <c r="Z180" s="45">
        <v>181.8048</v>
      </c>
    </row>
    <row r="181" spans="1:26" x14ac:dyDescent="0.25">
      <c r="A181" s="41"/>
      <c r="B181" s="49" t="s">
        <v>136</v>
      </c>
      <c r="C181" s="43">
        <v>36415</v>
      </c>
      <c r="D181" s="44">
        <v>16.8</v>
      </c>
      <c r="E181" s="45"/>
      <c r="F181" s="45"/>
      <c r="G181" s="45">
        <v>6.44</v>
      </c>
      <c r="H181" s="45">
        <v>3.06</v>
      </c>
      <c r="I181" s="45">
        <v>3</v>
      </c>
      <c r="J181" s="45">
        <v>5</v>
      </c>
      <c r="K181" s="45">
        <v>3</v>
      </c>
      <c r="L181" s="45">
        <v>3</v>
      </c>
      <c r="M181" s="45">
        <v>3</v>
      </c>
      <c r="N181" s="45">
        <v>3</v>
      </c>
      <c r="O181" s="45">
        <v>3</v>
      </c>
      <c r="P181" s="45">
        <v>3</v>
      </c>
      <c r="Q181" s="45">
        <v>3</v>
      </c>
      <c r="R181" s="45">
        <v>16.8</v>
      </c>
      <c r="S181" s="45">
        <v>25.2</v>
      </c>
      <c r="T181" s="45">
        <v>5</v>
      </c>
      <c r="U181" s="45">
        <v>5</v>
      </c>
      <c r="V181" s="45">
        <v>5</v>
      </c>
      <c r="W181" s="45">
        <v>5</v>
      </c>
      <c r="X181" s="45">
        <v>20.076000000000001</v>
      </c>
      <c r="Y181" s="45">
        <v>20.076000000000001</v>
      </c>
      <c r="Z181" s="45">
        <v>18.715199999999999</v>
      </c>
    </row>
    <row r="182" spans="1:26" x14ac:dyDescent="0.25">
      <c r="A182" s="41"/>
      <c r="B182" s="49" t="s">
        <v>38</v>
      </c>
      <c r="C182" s="49"/>
      <c r="D182" s="58">
        <v>325.2</v>
      </c>
      <c r="E182" s="45">
        <v>25.119999999999997</v>
      </c>
      <c r="F182" s="45">
        <v>487.8</v>
      </c>
      <c r="G182" s="58">
        <v>124.66</v>
      </c>
      <c r="H182" s="58">
        <v>27.203400000000002</v>
      </c>
      <c r="I182" s="58">
        <v>26.67</v>
      </c>
      <c r="J182" s="58">
        <v>25.119999999999997</v>
      </c>
      <c r="K182" s="58">
        <v>26.67</v>
      </c>
      <c r="L182" s="58">
        <v>26.67</v>
      </c>
      <c r="M182" s="58">
        <v>26.67</v>
      </c>
      <c r="N182" s="58">
        <v>26.67</v>
      </c>
      <c r="O182" s="58">
        <v>26.67</v>
      </c>
      <c r="P182" s="58">
        <v>26.67</v>
      </c>
      <c r="Q182" s="58">
        <v>26.67</v>
      </c>
      <c r="R182" s="58">
        <v>325.2</v>
      </c>
      <c r="S182" s="58">
        <v>487.8</v>
      </c>
      <c r="T182" s="58">
        <v>25.119999999999997</v>
      </c>
      <c r="U182" s="58">
        <v>25.119999999999997</v>
      </c>
      <c r="V182" s="58">
        <v>25.119999999999997</v>
      </c>
      <c r="W182" s="58">
        <v>25.119999999999997</v>
      </c>
      <c r="X182" s="58">
        <v>388.61400000000003</v>
      </c>
      <c r="Y182" s="58">
        <v>388.61400000000003</v>
      </c>
      <c r="Z182" s="58">
        <v>362.27279999999996</v>
      </c>
    </row>
    <row r="183" spans="1:26" x14ac:dyDescent="0.25">
      <c r="A183" s="46"/>
      <c r="B183" s="46"/>
      <c r="C183" s="46"/>
      <c r="D183" s="47"/>
      <c r="E183" s="46"/>
      <c r="F183" s="46"/>
      <c r="G183" s="46"/>
      <c r="H183" s="46"/>
      <c r="I183" s="46"/>
      <c r="J183" s="46"/>
      <c r="K183" s="46"/>
      <c r="L183" s="46"/>
      <c r="M183" s="46"/>
      <c r="N183" s="46"/>
      <c r="O183" s="46"/>
      <c r="P183" s="46"/>
      <c r="Q183" s="46"/>
      <c r="R183" s="46"/>
      <c r="S183" s="46"/>
      <c r="T183" s="46"/>
      <c r="U183" s="46"/>
      <c r="V183" s="46"/>
      <c r="W183" s="46"/>
      <c r="X183" s="46"/>
      <c r="Y183" s="46"/>
      <c r="Z183" s="46"/>
    </row>
    <row r="184" spans="1:26" x14ac:dyDescent="0.25">
      <c r="A184" s="41" t="s">
        <v>210</v>
      </c>
      <c r="B184" s="49" t="s">
        <v>211</v>
      </c>
      <c r="C184" s="43">
        <v>86376</v>
      </c>
      <c r="D184" s="44">
        <v>35.4</v>
      </c>
      <c r="E184" s="45"/>
      <c r="F184" s="45"/>
      <c r="G184" s="45">
        <v>13.57</v>
      </c>
      <c r="H184" s="45">
        <v>14.841000000000001</v>
      </c>
      <c r="I184" s="45">
        <v>14.55</v>
      </c>
      <c r="J184" s="45">
        <v>12.37</v>
      </c>
      <c r="K184" s="45">
        <v>14.55</v>
      </c>
      <c r="L184" s="45">
        <v>14.55</v>
      </c>
      <c r="M184" s="45">
        <v>14.55</v>
      </c>
      <c r="N184" s="45">
        <v>14.55</v>
      </c>
      <c r="O184" s="45">
        <v>14.55</v>
      </c>
      <c r="P184" s="45">
        <v>14.55</v>
      </c>
      <c r="Q184" s="45">
        <v>14.55</v>
      </c>
      <c r="R184" s="45">
        <v>35.4</v>
      </c>
      <c r="S184" s="45">
        <v>53.1</v>
      </c>
      <c r="T184" s="45">
        <v>12.37</v>
      </c>
      <c r="U184" s="45">
        <v>12.37</v>
      </c>
      <c r="V184" s="45">
        <v>12.37</v>
      </c>
      <c r="W184" s="45">
        <v>12.37</v>
      </c>
      <c r="X184" s="45">
        <v>42.302999999999997</v>
      </c>
      <c r="Y184" s="45">
        <v>42.302999999999997</v>
      </c>
      <c r="Z184" s="45">
        <v>39.435600000000001</v>
      </c>
    </row>
    <row r="185" spans="1:26" x14ac:dyDescent="0.25">
      <c r="A185" s="41"/>
      <c r="B185" s="49" t="s">
        <v>136</v>
      </c>
      <c r="C185" s="43">
        <v>36415</v>
      </c>
      <c r="D185" s="44">
        <v>16.8</v>
      </c>
      <c r="E185" s="45"/>
      <c r="F185" s="45"/>
      <c r="G185" s="45">
        <v>6.44</v>
      </c>
      <c r="H185" s="45">
        <v>3.06</v>
      </c>
      <c r="I185" s="45">
        <v>3</v>
      </c>
      <c r="J185" s="45">
        <v>5</v>
      </c>
      <c r="K185" s="45">
        <v>3</v>
      </c>
      <c r="L185" s="45">
        <v>3</v>
      </c>
      <c r="M185" s="45">
        <v>3</v>
      </c>
      <c r="N185" s="45">
        <v>3</v>
      </c>
      <c r="O185" s="45">
        <v>3</v>
      </c>
      <c r="P185" s="45">
        <v>3</v>
      </c>
      <c r="Q185" s="45">
        <v>3</v>
      </c>
      <c r="R185" s="45">
        <v>16.8</v>
      </c>
      <c r="S185" s="45">
        <v>25.2</v>
      </c>
      <c r="T185" s="45">
        <v>5</v>
      </c>
      <c r="U185" s="45">
        <v>5</v>
      </c>
      <c r="V185" s="45">
        <v>5</v>
      </c>
      <c r="W185" s="45">
        <v>5</v>
      </c>
      <c r="X185" s="45">
        <v>20.076000000000001</v>
      </c>
      <c r="Y185" s="45">
        <v>20.076000000000001</v>
      </c>
      <c r="Z185" s="45">
        <v>18.715199999999999</v>
      </c>
    </row>
    <row r="186" spans="1:26" x14ac:dyDescent="0.25">
      <c r="A186" s="41"/>
      <c r="B186" s="49" t="s">
        <v>38</v>
      </c>
      <c r="C186" s="49"/>
      <c r="D186" s="44">
        <v>52.2</v>
      </c>
      <c r="E186" s="45">
        <v>17.369999999999997</v>
      </c>
      <c r="F186" s="45">
        <v>78.3</v>
      </c>
      <c r="G186" s="44">
        <v>20.010000000000002</v>
      </c>
      <c r="H186" s="44">
        <v>17.901</v>
      </c>
      <c r="I186" s="44">
        <v>17.55</v>
      </c>
      <c r="J186" s="44">
        <v>17.369999999999997</v>
      </c>
      <c r="K186" s="44">
        <v>17.55</v>
      </c>
      <c r="L186" s="44">
        <v>17.55</v>
      </c>
      <c r="M186" s="44">
        <v>17.55</v>
      </c>
      <c r="N186" s="44">
        <v>17.55</v>
      </c>
      <c r="O186" s="44">
        <v>17.55</v>
      </c>
      <c r="P186" s="44">
        <v>17.55</v>
      </c>
      <c r="Q186" s="44">
        <v>17.55</v>
      </c>
      <c r="R186" s="44">
        <v>52.2</v>
      </c>
      <c r="S186" s="44">
        <v>78.3</v>
      </c>
      <c r="T186" s="44">
        <v>17.369999999999997</v>
      </c>
      <c r="U186" s="44">
        <v>17.369999999999997</v>
      </c>
      <c r="V186" s="44">
        <v>17.369999999999997</v>
      </c>
      <c r="W186" s="44">
        <v>17.369999999999997</v>
      </c>
      <c r="X186" s="44">
        <v>62.378999999999998</v>
      </c>
      <c r="Y186" s="44">
        <v>62.378999999999998</v>
      </c>
      <c r="Z186" s="44">
        <v>58.150800000000004</v>
      </c>
    </row>
    <row r="187" spans="1:26" x14ac:dyDescent="0.25">
      <c r="A187" s="46"/>
      <c r="B187" s="46"/>
      <c r="C187" s="46"/>
      <c r="D187" s="47"/>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x14ac:dyDescent="0.25">
      <c r="A188" s="41" t="s">
        <v>212</v>
      </c>
      <c r="B188" s="49" t="s">
        <v>213</v>
      </c>
      <c r="C188" s="43">
        <v>86850</v>
      </c>
      <c r="D188" s="44">
        <v>48</v>
      </c>
      <c r="E188" s="45"/>
      <c r="F188" s="45"/>
      <c r="G188" s="45">
        <v>18.400000000000002</v>
      </c>
      <c r="H188" s="45">
        <v>9.9653999999999989</v>
      </c>
      <c r="I188" s="45">
        <v>9.77</v>
      </c>
      <c r="J188" s="45">
        <v>7.2</v>
      </c>
      <c r="K188" s="45">
        <v>9.77</v>
      </c>
      <c r="L188" s="45">
        <v>46.212949999999999</v>
      </c>
      <c r="M188" s="45">
        <v>46.212949999999999</v>
      </c>
      <c r="N188" s="45">
        <v>46.212949999999999</v>
      </c>
      <c r="O188" s="45">
        <v>46.212949999999999</v>
      </c>
      <c r="P188" s="45">
        <v>46.212949999999999</v>
      </c>
      <c r="Q188" s="45">
        <v>46.212949999999999</v>
      </c>
      <c r="R188" s="45">
        <v>48</v>
      </c>
      <c r="S188" s="45">
        <v>72</v>
      </c>
      <c r="T188" s="45">
        <v>7.2</v>
      </c>
      <c r="U188" s="45">
        <v>7.2</v>
      </c>
      <c r="V188" s="45">
        <v>7.2</v>
      </c>
      <c r="W188" s="45">
        <v>7.2</v>
      </c>
      <c r="X188" s="45">
        <v>57.36</v>
      </c>
      <c r="Y188" s="45">
        <v>57.36</v>
      </c>
      <c r="Z188" s="45">
        <v>53.472000000000001</v>
      </c>
    </row>
    <row r="189" spans="1:26" x14ac:dyDescent="0.25">
      <c r="A189" s="41"/>
      <c r="B189" s="49" t="s">
        <v>214</v>
      </c>
      <c r="C189" s="43">
        <v>86900</v>
      </c>
      <c r="D189" s="44">
        <v>49.8</v>
      </c>
      <c r="E189" s="45"/>
      <c r="F189" s="45"/>
      <c r="G189" s="45">
        <v>19.09</v>
      </c>
      <c r="H189" s="45">
        <v>3.0498000000000003</v>
      </c>
      <c r="I189" s="45">
        <v>2.99</v>
      </c>
      <c r="J189" s="45">
        <v>2.54</v>
      </c>
      <c r="K189" s="45">
        <v>2.99</v>
      </c>
      <c r="L189" s="45">
        <v>104.864696</v>
      </c>
      <c r="M189" s="45">
        <v>104.864696</v>
      </c>
      <c r="N189" s="45">
        <v>104.864696</v>
      </c>
      <c r="O189" s="45">
        <v>104.864696</v>
      </c>
      <c r="P189" s="45">
        <v>104.864696</v>
      </c>
      <c r="Q189" s="45">
        <v>104.864696</v>
      </c>
      <c r="R189" s="45">
        <v>49.8</v>
      </c>
      <c r="S189" s="45">
        <v>74.7</v>
      </c>
      <c r="T189" s="45">
        <v>2.54</v>
      </c>
      <c r="U189" s="45">
        <v>2.54</v>
      </c>
      <c r="V189" s="45">
        <v>2.54</v>
      </c>
      <c r="W189" s="45">
        <v>2.54</v>
      </c>
      <c r="X189" s="45">
        <v>59.510999999999996</v>
      </c>
      <c r="Y189" s="45">
        <v>59.510999999999996</v>
      </c>
      <c r="Z189" s="45">
        <v>55.477199999999996</v>
      </c>
    </row>
    <row r="190" spans="1:26" x14ac:dyDescent="0.25">
      <c r="A190" s="41"/>
      <c r="B190" s="49" t="s">
        <v>215</v>
      </c>
      <c r="C190" s="43">
        <v>86901</v>
      </c>
      <c r="D190" s="44">
        <v>49.8</v>
      </c>
      <c r="E190" s="45"/>
      <c r="F190" s="45"/>
      <c r="G190" s="45">
        <v>19.09</v>
      </c>
      <c r="H190" s="45">
        <v>3.0498000000000003</v>
      </c>
      <c r="I190" s="45">
        <v>2.99</v>
      </c>
      <c r="J190" s="45">
        <v>2.54</v>
      </c>
      <c r="K190" s="45">
        <v>2.99</v>
      </c>
      <c r="L190" s="45">
        <v>31.479441999999999</v>
      </c>
      <c r="M190" s="45">
        <v>31.479441999999999</v>
      </c>
      <c r="N190" s="45">
        <v>31.479441999999999</v>
      </c>
      <c r="O190" s="45">
        <v>31.479441999999999</v>
      </c>
      <c r="P190" s="45">
        <v>31.479441999999999</v>
      </c>
      <c r="Q190" s="45">
        <v>31.479441999999999</v>
      </c>
      <c r="R190" s="45">
        <v>49.8</v>
      </c>
      <c r="S190" s="45">
        <v>74.7</v>
      </c>
      <c r="T190" s="45">
        <v>2.54</v>
      </c>
      <c r="U190" s="45">
        <v>2.54</v>
      </c>
      <c r="V190" s="45">
        <v>2.54</v>
      </c>
      <c r="W190" s="45">
        <v>2.54</v>
      </c>
      <c r="X190" s="45">
        <v>59.510999999999996</v>
      </c>
      <c r="Y190" s="45">
        <v>59.510999999999996</v>
      </c>
      <c r="Z190" s="45">
        <v>55.477199999999996</v>
      </c>
    </row>
    <row r="191" spans="1:26" x14ac:dyDescent="0.25">
      <c r="A191" s="41"/>
      <c r="B191" s="49" t="s">
        <v>216</v>
      </c>
      <c r="C191" s="43">
        <v>86922</v>
      </c>
      <c r="D191" s="44">
        <v>66.599999999999994</v>
      </c>
      <c r="E191" s="45"/>
      <c r="F191" s="45"/>
      <c r="G191" s="45">
        <v>25.53</v>
      </c>
      <c r="H191" s="45">
        <v>31.62</v>
      </c>
      <c r="I191" s="45">
        <v>31</v>
      </c>
      <c r="J191" s="45">
        <v>14.52</v>
      </c>
      <c r="K191" s="45">
        <v>31</v>
      </c>
      <c r="L191" s="45">
        <v>138.70259199999998</v>
      </c>
      <c r="M191" s="45">
        <v>138.70259199999998</v>
      </c>
      <c r="N191" s="45">
        <v>138.70259199999998</v>
      </c>
      <c r="O191" s="45">
        <v>138.70259199999998</v>
      </c>
      <c r="P191" s="45">
        <v>138.70259199999998</v>
      </c>
      <c r="Q191" s="45">
        <v>138.70259199999998</v>
      </c>
      <c r="R191" s="45">
        <v>66.599999999999994</v>
      </c>
      <c r="S191" s="45">
        <v>99.9</v>
      </c>
      <c r="T191" s="45">
        <v>14.52</v>
      </c>
      <c r="U191" s="45">
        <v>14.52</v>
      </c>
      <c r="V191" s="45">
        <v>14.52</v>
      </c>
      <c r="W191" s="45">
        <v>14.52</v>
      </c>
      <c r="X191" s="45">
        <v>79.587000000000003</v>
      </c>
      <c r="Y191" s="45">
        <v>79.587000000000003</v>
      </c>
      <c r="Z191" s="45">
        <v>74.192400000000006</v>
      </c>
    </row>
    <row r="192" spans="1:26" x14ac:dyDescent="0.25">
      <c r="A192" s="41"/>
      <c r="B192" s="49" t="s">
        <v>136</v>
      </c>
      <c r="C192" s="43">
        <v>36415</v>
      </c>
      <c r="D192" s="44">
        <v>16.8</v>
      </c>
      <c r="E192" s="45"/>
      <c r="F192" s="45"/>
      <c r="G192" s="45">
        <v>6.44</v>
      </c>
      <c r="H192" s="45">
        <v>3.06</v>
      </c>
      <c r="I192" s="45">
        <v>3</v>
      </c>
      <c r="J192" s="45">
        <v>5</v>
      </c>
      <c r="K192" s="45">
        <v>3</v>
      </c>
      <c r="L192" s="45">
        <v>3</v>
      </c>
      <c r="M192" s="45">
        <v>3</v>
      </c>
      <c r="N192" s="45">
        <v>3</v>
      </c>
      <c r="O192" s="45">
        <v>3</v>
      </c>
      <c r="P192" s="45">
        <v>3</v>
      </c>
      <c r="Q192" s="45">
        <v>3</v>
      </c>
      <c r="R192" s="45">
        <v>16.8</v>
      </c>
      <c r="S192" s="45">
        <v>25.2</v>
      </c>
      <c r="T192" s="45">
        <v>5</v>
      </c>
      <c r="U192" s="45">
        <v>5</v>
      </c>
      <c r="V192" s="45">
        <v>5</v>
      </c>
      <c r="W192" s="45">
        <v>5</v>
      </c>
      <c r="X192" s="45">
        <v>20.076000000000001</v>
      </c>
      <c r="Y192" s="45">
        <v>20.076000000000001</v>
      </c>
      <c r="Z192" s="45">
        <v>18.715199999999999</v>
      </c>
    </row>
    <row r="193" spans="1:26" x14ac:dyDescent="0.25">
      <c r="A193" s="41"/>
      <c r="B193" s="49" t="s">
        <v>38</v>
      </c>
      <c r="C193" s="49"/>
      <c r="D193" s="58">
        <v>231</v>
      </c>
      <c r="E193" s="45">
        <v>31.8</v>
      </c>
      <c r="F193" s="45">
        <v>346.49999999999994</v>
      </c>
      <c r="G193" s="58">
        <v>88.55</v>
      </c>
      <c r="H193" s="58">
        <v>50.745000000000005</v>
      </c>
      <c r="I193" s="58">
        <v>49.75</v>
      </c>
      <c r="J193" s="58">
        <v>31.8</v>
      </c>
      <c r="K193" s="58">
        <v>49.75</v>
      </c>
      <c r="L193" s="58">
        <v>324.25968</v>
      </c>
      <c r="M193" s="58">
        <v>324.25968</v>
      </c>
      <c r="N193" s="58">
        <v>324.25968</v>
      </c>
      <c r="O193" s="58">
        <v>324.25968</v>
      </c>
      <c r="P193" s="58">
        <v>324.25968</v>
      </c>
      <c r="Q193" s="58">
        <v>324.25968</v>
      </c>
      <c r="R193" s="58">
        <v>231</v>
      </c>
      <c r="S193" s="58">
        <v>346.49999999999994</v>
      </c>
      <c r="T193" s="58">
        <v>31.8</v>
      </c>
      <c r="U193" s="58">
        <v>31.8</v>
      </c>
      <c r="V193" s="58">
        <v>31.8</v>
      </c>
      <c r="W193" s="58">
        <v>31.8</v>
      </c>
      <c r="X193" s="58">
        <v>276.04500000000002</v>
      </c>
      <c r="Y193" s="58">
        <v>276.04500000000002</v>
      </c>
      <c r="Z193" s="58">
        <v>257.334</v>
      </c>
    </row>
    <row r="194" spans="1:26" x14ac:dyDescent="0.25">
      <c r="A194" s="46"/>
      <c r="B194" s="46"/>
      <c r="C194" s="46"/>
      <c r="D194" s="47"/>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x14ac:dyDescent="0.25">
      <c r="A195" s="41" t="s">
        <v>217</v>
      </c>
      <c r="B195" s="49" t="s">
        <v>217</v>
      </c>
      <c r="C195" s="43">
        <v>84550</v>
      </c>
      <c r="D195" s="44">
        <v>58.199999999999996</v>
      </c>
      <c r="E195" s="45"/>
      <c r="F195" s="45"/>
      <c r="G195" s="45">
        <v>22.310000000000002</v>
      </c>
      <c r="H195" s="45">
        <v>4.6103999999999994</v>
      </c>
      <c r="I195" s="45">
        <v>4.5199999999999996</v>
      </c>
      <c r="J195" s="45">
        <v>3.84</v>
      </c>
      <c r="K195" s="45">
        <v>4.5199999999999996</v>
      </c>
      <c r="L195" s="45">
        <v>4.5199999999999996</v>
      </c>
      <c r="M195" s="45">
        <v>4.5199999999999996</v>
      </c>
      <c r="N195" s="45">
        <v>4.5199999999999996</v>
      </c>
      <c r="O195" s="45">
        <v>4.5199999999999996</v>
      </c>
      <c r="P195" s="45">
        <v>4.5199999999999996</v>
      </c>
      <c r="Q195" s="45">
        <v>4.5199999999999996</v>
      </c>
      <c r="R195" s="45">
        <v>58.199999999999996</v>
      </c>
      <c r="S195" s="45">
        <v>87.3</v>
      </c>
      <c r="T195" s="45">
        <v>3.84</v>
      </c>
      <c r="U195" s="45">
        <v>3.84</v>
      </c>
      <c r="V195" s="45">
        <v>3.84</v>
      </c>
      <c r="W195" s="45">
        <v>3.84</v>
      </c>
      <c r="X195" s="45">
        <v>69.548999999999992</v>
      </c>
      <c r="Y195" s="45">
        <v>69.548999999999992</v>
      </c>
      <c r="Z195" s="45">
        <v>64.834800000000001</v>
      </c>
    </row>
    <row r="196" spans="1:26" x14ac:dyDescent="0.25">
      <c r="A196" s="41"/>
      <c r="B196" s="49" t="s">
        <v>136</v>
      </c>
      <c r="C196" s="43">
        <v>36415</v>
      </c>
      <c r="D196" s="44">
        <v>16.8</v>
      </c>
      <c r="E196" s="45"/>
      <c r="F196" s="45"/>
      <c r="G196" s="45">
        <v>6.44</v>
      </c>
      <c r="H196" s="45">
        <v>3.06</v>
      </c>
      <c r="I196" s="45">
        <v>3</v>
      </c>
      <c r="J196" s="45">
        <v>5</v>
      </c>
      <c r="K196" s="45">
        <v>3</v>
      </c>
      <c r="L196" s="45">
        <v>3</v>
      </c>
      <c r="M196" s="45">
        <v>3</v>
      </c>
      <c r="N196" s="45">
        <v>3</v>
      </c>
      <c r="O196" s="45">
        <v>3</v>
      </c>
      <c r="P196" s="45">
        <v>3</v>
      </c>
      <c r="Q196" s="45">
        <v>3</v>
      </c>
      <c r="R196" s="45">
        <v>16.8</v>
      </c>
      <c r="S196" s="45">
        <v>25.2</v>
      </c>
      <c r="T196" s="45">
        <v>5</v>
      </c>
      <c r="U196" s="45">
        <v>5</v>
      </c>
      <c r="V196" s="45">
        <v>5</v>
      </c>
      <c r="W196" s="45">
        <v>5</v>
      </c>
      <c r="X196" s="45">
        <v>20.076000000000001</v>
      </c>
      <c r="Y196" s="45">
        <v>20.076000000000001</v>
      </c>
      <c r="Z196" s="45">
        <v>18.715199999999999</v>
      </c>
    </row>
    <row r="197" spans="1:26" x14ac:dyDescent="0.25">
      <c r="A197" s="41"/>
      <c r="B197" s="49" t="s">
        <v>38</v>
      </c>
      <c r="C197" s="49"/>
      <c r="D197" s="58">
        <v>75</v>
      </c>
      <c r="E197" s="45">
        <v>7.52</v>
      </c>
      <c r="F197" s="45">
        <v>112.5</v>
      </c>
      <c r="G197" s="58">
        <v>28.750000000000004</v>
      </c>
      <c r="H197" s="58">
        <v>7.670399999999999</v>
      </c>
      <c r="I197" s="58">
        <v>7.52</v>
      </c>
      <c r="J197" s="58">
        <v>8.84</v>
      </c>
      <c r="K197" s="58">
        <v>7.52</v>
      </c>
      <c r="L197" s="58">
        <v>7.52</v>
      </c>
      <c r="M197" s="58">
        <v>7.52</v>
      </c>
      <c r="N197" s="58">
        <v>7.52</v>
      </c>
      <c r="O197" s="58">
        <v>7.52</v>
      </c>
      <c r="P197" s="58">
        <v>7.52</v>
      </c>
      <c r="Q197" s="58">
        <v>7.52</v>
      </c>
      <c r="R197" s="58">
        <v>75</v>
      </c>
      <c r="S197" s="58">
        <v>112.5</v>
      </c>
      <c r="T197" s="58">
        <v>8.84</v>
      </c>
      <c r="U197" s="58">
        <v>8.84</v>
      </c>
      <c r="V197" s="58">
        <v>8.84</v>
      </c>
      <c r="W197" s="58">
        <v>8.84</v>
      </c>
      <c r="X197" s="58">
        <v>89.625</v>
      </c>
      <c r="Y197" s="58">
        <v>89.625</v>
      </c>
      <c r="Z197" s="58">
        <v>83.55</v>
      </c>
    </row>
    <row r="198" spans="1:26" x14ac:dyDescent="0.25">
      <c r="A198" s="46"/>
      <c r="B198" s="46"/>
      <c r="C198" s="46"/>
      <c r="D198" s="47"/>
      <c r="E198" s="46"/>
      <c r="F198" s="46"/>
      <c r="G198" s="46"/>
      <c r="H198" s="46"/>
      <c r="I198" s="46"/>
      <c r="J198" s="46"/>
      <c r="K198" s="46"/>
      <c r="L198" s="46"/>
      <c r="M198" s="46"/>
      <c r="N198" s="46"/>
      <c r="O198" s="46"/>
      <c r="P198" s="46"/>
      <c r="Q198" s="46"/>
      <c r="R198" s="46"/>
      <c r="S198" s="46"/>
      <c r="T198" s="46"/>
      <c r="U198" s="46"/>
      <c r="V198" s="46"/>
      <c r="W198" s="46"/>
      <c r="X198" s="46"/>
      <c r="Y198" s="46"/>
      <c r="Z198" s="46"/>
    </row>
    <row r="199" spans="1:26" x14ac:dyDescent="0.25">
      <c r="A199" s="41" t="s">
        <v>218</v>
      </c>
      <c r="B199" s="49" t="s">
        <v>218</v>
      </c>
      <c r="C199" s="43">
        <v>81003</v>
      </c>
      <c r="D199" s="44">
        <v>28.799999999999997</v>
      </c>
      <c r="E199" s="45">
        <v>1.91</v>
      </c>
      <c r="F199" s="45">
        <v>43.2</v>
      </c>
      <c r="G199" s="45">
        <v>11.040000000000001</v>
      </c>
      <c r="H199" s="45">
        <v>2.2949999999999999</v>
      </c>
      <c r="I199" s="45">
        <v>2.25</v>
      </c>
      <c r="J199" s="45">
        <v>1.91</v>
      </c>
      <c r="K199" s="45">
        <v>2.25</v>
      </c>
      <c r="L199" s="45">
        <v>2.25</v>
      </c>
      <c r="M199" s="45">
        <v>2.25</v>
      </c>
      <c r="N199" s="45">
        <v>2.25</v>
      </c>
      <c r="O199" s="45">
        <v>2.25</v>
      </c>
      <c r="P199" s="45">
        <v>2.25</v>
      </c>
      <c r="Q199" s="45">
        <v>2.25</v>
      </c>
      <c r="R199" s="45">
        <v>28.799999999999997</v>
      </c>
      <c r="S199" s="45">
        <v>43.2</v>
      </c>
      <c r="T199" s="45">
        <v>1.91</v>
      </c>
      <c r="U199" s="45">
        <v>1.91</v>
      </c>
      <c r="V199" s="45">
        <v>1.91</v>
      </c>
      <c r="W199" s="45">
        <v>1.91</v>
      </c>
      <c r="X199" s="45">
        <v>34.415999999999997</v>
      </c>
      <c r="Y199" s="45">
        <v>34.415999999999997</v>
      </c>
      <c r="Z199" s="45">
        <v>32.083199999999998</v>
      </c>
    </row>
    <row r="200" spans="1:26" x14ac:dyDescent="0.25">
      <c r="A200" s="46"/>
      <c r="B200" s="46"/>
      <c r="C200" s="46"/>
      <c r="D200" s="47"/>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x14ac:dyDescent="0.25">
      <c r="A201" s="41" t="s">
        <v>219</v>
      </c>
      <c r="B201" s="49" t="s">
        <v>220</v>
      </c>
      <c r="C201" s="43">
        <v>81002</v>
      </c>
      <c r="D201" s="44">
        <v>30</v>
      </c>
      <c r="E201" s="45">
        <v>2.0499999999999998</v>
      </c>
      <c r="F201" s="45">
        <v>45</v>
      </c>
      <c r="G201" s="45">
        <v>11.5</v>
      </c>
      <c r="H201" s="45">
        <v>3.5495999999999999</v>
      </c>
      <c r="I201" s="45">
        <v>3.48</v>
      </c>
      <c r="J201" s="45">
        <v>2.0499999999999998</v>
      </c>
      <c r="K201" s="45">
        <v>3.48</v>
      </c>
      <c r="L201" s="45">
        <v>3.48</v>
      </c>
      <c r="M201" s="45">
        <v>3.48</v>
      </c>
      <c r="N201" s="45">
        <v>3.48</v>
      </c>
      <c r="O201" s="45">
        <v>3.48</v>
      </c>
      <c r="P201" s="45">
        <v>3.48</v>
      </c>
      <c r="Q201" s="45">
        <v>3.48</v>
      </c>
      <c r="R201" s="45">
        <v>30</v>
      </c>
      <c r="S201" s="45">
        <v>45</v>
      </c>
      <c r="T201" s="45">
        <v>2.0499999999999998</v>
      </c>
      <c r="U201" s="45">
        <v>2.0499999999999998</v>
      </c>
      <c r="V201" s="45">
        <v>2.0499999999999998</v>
      </c>
      <c r="W201" s="45">
        <v>2.0499999999999998</v>
      </c>
      <c r="X201" s="45">
        <v>35.85</v>
      </c>
      <c r="Y201" s="45">
        <v>35.85</v>
      </c>
      <c r="Z201" s="45">
        <v>33.42</v>
      </c>
    </row>
    <row r="202" spans="1:26" x14ac:dyDescent="0.25">
      <c r="A202" s="46"/>
      <c r="B202" s="46"/>
      <c r="C202" s="46"/>
      <c r="D202" s="47"/>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x14ac:dyDescent="0.25">
      <c r="A203" s="41" t="s">
        <v>221</v>
      </c>
      <c r="B203" s="49" t="s">
        <v>218</v>
      </c>
      <c r="C203" s="43">
        <v>81001</v>
      </c>
      <c r="D203" s="44">
        <v>48</v>
      </c>
      <c r="E203" s="45">
        <v>2.69</v>
      </c>
      <c r="F203" s="45">
        <v>72</v>
      </c>
      <c r="G203" s="45">
        <v>18.400000000000002</v>
      </c>
      <c r="H203" s="45">
        <v>3.2334000000000001</v>
      </c>
      <c r="I203" s="45">
        <v>3.17</v>
      </c>
      <c r="J203" s="45">
        <v>2.69</v>
      </c>
      <c r="K203" s="45">
        <v>3.17</v>
      </c>
      <c r="L203" s="45">
        <v>3.17</v>
      </c>
      <c r="M203" s="45">
        <v>3.17</v>
      </c>
      <c r="N203" s="45">
        <v>3.17</v>
      </c>
      <c r="O203" s="45">
        <v>3.17</v>
      </c>
      <c r="P203" s="45">
        <v>3.17</v>
      </c>
      <c r="Q203" s="45">
        <v>3.17</v>
      </c>
      <c r="R203" s="45">
        <v>48</v>
      </c>
      <c r="S203" s="45">
        <v>72</v>
      </c>
      <c r="T203" s="45">
        <v>2.69</v>
      </c>
      <c r="U203" s="45">
        <v>2.69</v>
      </c>
      <c r="V203" s="45">
        <v>2.69</v>
      </c>
      <c r="W203" s="45">
        <v>2.69</v>
      </c>
      <c r="X203" s="45">
        <v>57.36</v>
      </c>
      <c r="Y203" s="45">
        <v>57.36</v>
      </c>
      <c r="Z203" s="45">
        <v>53.472000000000001</v>
      </c>
    </row>
    <row r="204" spans="1:26" x14ac:dyDescent="0.25">
      <c r="A204" s="46"/>
      <c r="B204" s="46"/>
      <c r="C204" s="46"/>
      <c r="D204" s="47"/>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x14ac:dyDescent="0.25">
      <c r="A205" s="41" t="s">
        <v>222</v>
      </c>
      <c r="B205" s="49" t="s">
        <v>223</v>
      </c>
      <c r="C205" s="43">
        <v>86787</v>
      </c>
      <c r="D205" s="44">
        <v>249.6</v>
      </c>
      <c r="E205" s="45"/>
      <c r="F205" s="45"/>
      <c r="G205" s="45">
        <v>95.68</v>
      </c>
      <c r="H205" s="45">
        <v>13.137600000000001</v>
      </c>
      <c r="I205" s="45">
        <v>12.88</v>
      </c>
      <c r="J205" s="45">
        <v>10.95</v>
      </c>
      <c r="K205" s="45">
        <v>12.88</v>
      </c>
      <c r="L205" s="45">
        <v>12.88</v>
      </c>
      <c r="M205" s="45">
        <v>12.88</v>
      </c>
      <c r="N205" s="45">
        <v>12.88</v>
      </c>
      <c r="O205" s="45">
        <v>12.88</v>
      </c>
      <c r="P205" s="45">
        <v>12.88</v>
      </c>
      <c r="Q205" s="45">
        <v>12.88</v>
      </c>
      <c r="R205" s="45">
        <v>249.6</v>
      </c>
      <c r="S205" s="45">
        <v>374.40000000000003</v>
      </c>
      <c r="T205" s="45">
        <v>10.95</v>
      </c>
      <c r="U205" s="45">
        <v>10.95</v>
      </c>
      <c r="V205" s="45">
        <v>10.95</v>
      </c>
      <c r="W205" s="45">
        <v>10.95</v>
      </c>
      <c r="X205" s="45">
        <v>298.27199999999999</v>
      </c>
      <c r="Y205" s="45">
        <v>298.27199999999999</v>
      </c>
      <c r="Z205" s="45">
        <v>278.05439999999999</v>
      </c>
    </row>
    <row r="206" spans="1:26" x14ac:dyDescent="0.25">
      <c r="A206" s="41"/>
      <c r="B206" s="49" t="s">
        <v>136</v>
      </c>
      <c r="C206" s="43">
        <v>36415</v>
      </c>
      <c r="D206" s="44">
        <v>16.8</v>
      </c>
      <c r="E206" s="45"/>
      <c r="F206" s="45"/>
      <c r="G206" s="45">
        <v>6.44</v>
      </c>
      <c r="H206" s="45">
        <v>3.06</v>
      </c>
      <c r="I206" s="45">
        <v>3</v>
      </c>
      <c r="J206" s="45">
        <v>5</v>
      </c>
      <c r="K206" s="45">
        <v>3</v>
      </c>
      <c r="L206" s="45">
        <v>3</v>
      </c>
      <c r="M206" s="45">
        <v>3</v>
      </c>
      <c r="N206" s="45">
        <v>3</v>
      </c>
      <c r="O206" s="45">
        <v>3</v>
      </c>
      <c r="P206" s="45">
        <v>3</v>
      </c>
      <c r="Q206" s="45">
        <v>3</v>
      </c>
      <c r="R206" s="45">
        <v>16.8</v>
      </c>
      <c r="S206" s="45">
        <v>25.2</v>
      </c>
      <c r="T206" s="45">
        <v>5</v>
      </c>
      <c r="U206" s="45">
        <v>5</v>
      </c>
      <c r="V206" s="45">
        <v>5</v>
      </c>
      <c r="W206" s="45">
        <v>5</v>
      </c>
      <c r="X206" s="45">
        <v>20.076000000000001</v>
      </c>
      <c r="Y206" s="45">
        <v>20.076000000000001</v>
      </c>
      <c r="Z206" s="45">
        <v>18.715199999999999</v>
      </c>
    </row>
    <row r="207" spans="1:26" x14ac:dyDescent="0.25">
      <c r="A207" s="41"/>
      <c r="B207" s="49" t="s">
        <v>38</v>
      </c>
      <c r="C207" s="49"/>
      <c r="D207" s="58">
        <v>266.39999999999998</v>
      </c>
      <c r="E207" s="45">
        <v>15.88</v>
      </c>
      <c r="F207" s="45">
        <v>399.6</v>
      </c>
      <c r="G207" s="58">
        <v>102.12</v>
      </c>
      <c r="H207" s="58">
        <v>16.197600000000001</v>
      </c>
      <c r="I207" s="58">
        <v>15.88</v>
      </c>
      <c r="J207" s="58">
        <v>15.95</v>
      </c>
      <c r="K207" s="58">
        <v>15.88</v>
      </c>
      <c r="L207" s="58">
        <v>15.88</v>
      </c>
      <c r="M207" s="58">
        <v>15.88</v>
      </c>
      <c r="N207" s="58">
        <v>15.88</v>
      </c>
      <c r="O207" s="58">
        <v>15.88</v>
      </c>
      <c r="P207" s="58">
        <v>15.88</v>
      </c>
      <c r="Q207" s="58">
        <v>15.88</v>
      </c>
      <c r="R207" s="58">
        <v>266.39999999999998</v>
      </c>
      <c r="S207" s="58">
        <v>399.6</v>
      </c>
      <c r="T207" s="58">
        <v>15.95</v>
      </c>
      <c r="U207" s="58">
        <v>15.95</v>
      </c>
      <c r="V207" s="58">
        <v>15.95</v>
      </c>
      <c r="W207" s="58">
        <v>15.95</v>
      </c>
      <c r="X207" s="58">
        <v>318.34800000000001</v>
      </c>
      <c r="Y207" s="58">
        <v>318.34800000000001</v>
      </c>
      <c r="Z207" s="58">
        <v>296.76959999999997</v>
      </c>
    </row>
    <row r="208" spans="1:26" x14ac:dyDescent="0.25">
      <c r="A208" s="46"/>
      <c r="B208" s="46"/>
      <c r="C208" s="46"/>
      <c r="D208" s="47"/>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x14ac:dyDescent="0.25">
      <c r="A209" s="41" t="s">
        <v>224</v>
      </c>
      <c r="B209" s="49" t="s">
        <v>224</v>
      </c>
      <c r="C209" s="43">
        <v>82607</v>
      </c>
      <c r="D209" s="44">
        <v>187.79999999999998</v>
      </c>
      <c r="E209" s="45"/>
      <c r="F209" s="45"/>
      <c r="G209" s="45">
        <v>71.990000000000009</v>
      </c>
      <c r="H209" s="45">
        <v>15.381600000000001</v>
      </c>
      <c r="I209" s="45">
        <v>15.08</v>
      </c>
      <c r="J209" s="45">
        <v>12.81</v>
      </c>
      <c r="K209" s="45">
        <v>15.08</v>
      </c>
      <c r="L209" s="45">
        <v>15.08</v>
      </c>
      <c r="M209" s="45">
        <v>15.08</v>
      </c>
      <c r="N209" s="45">
        <v>15.08</v>
      </c>
      <c r="O209" s="45">
        <v>15.08</v>
      </c>
      <c r="P209" s="45">
        <v>15.08</v>
      </c>
      <c r="Q209" s="45">
        <v>15.08</v>
      </c>
      <c r="R209" s="45">
        <v>187.79999999999998</v>
      </c>
      <c r="S209" s="45">
        <v>281.7</v>
      </c>
      <c r="T209" s="45">
        <v>12.81</v>
      </c>
      <c r="U209" s="45">
        <v>12.81</v>
      </c>
      <c r="V209" s="45">
        <v>12.81</v>
      </c>
      <c r="W209" s="45">
        <v>12.81</v>
      </c>
      <c r="X209" s="45">
        <v>224.42099999999999</v>
      </c>
      <c r="Y209" s="45">
        <v>224.42099999999999</v>
      </c>
      <c r="Z209" s="45">
        <v>209.20920000000001</v>
      </c>
    </row>
    <row r="210" spans="1:26" x14ac:dyDescent="0.25">
      <c r="A210" s="41"/>
      <c r="B210" s="49" t="s">
        <v>136</v>
      </c>
      <c r="C210" s="43">
        <v>36415</v>
      </c>
      <c r="D210" s="44">
        <v>16.8</v>
      </c>
      <c r="E210" s="45"/>
      <c r="F210" s="45"/>
      <c r="G210" s="45">
        <v>6.44</v>
      </c>
      <c r="H210" s="45">
        <v>3.06</v>
      </c>
      <c r="I210" s="45">
        <v>3</v>
      </c>
      <c r="J210" s="45">
        <v>5</v>
      </c>
      <c r="K210" s="45">
        <v>3</v>
      </c>
      <c r="L210" s="45">
        <v>3</v>
      </c>
      <c r="M210" s="45">
        <v>3</v>
      </c>
      <c r="N210" s="45">
        <v>3</v>
      </c>
      <c r="O210" s="45">
        <v>3</v>
      </c>
      <c r="P210" s="45">
        <v>3</v>
      </c>
      <c r="Q210" s="45">
        <v>3</v>
      </c>
      <c r="R210" s="45">
        <v>16.8</v>
      </c>
      <c r="S210" s="45">
        <v>25.2</v>
      </c>
      <c r="T210" s="45">
        <v>5</v>
      </c>
      <c r="U210" s="45">
        <v>5</v>
      </c>
      <c r="V210" s="45">
        <v>5</v>
      </c>
      <c r="W210" s="45">
        <v>5</v>
      </c>
      <c r="X210" s="45">
        <v>20.076000000000001</v>
      </c>
      <c r="Y210" s="45">
        <v>20.076000000000001</v>
      </c>
      <c r="Z210" s="45">
        <v>18.715199999999999</v>
      </c>
    </row>
    <row r="211" spans="1:26" x14ac:dyDescent="0.25">
      <c r="A211" s="41"/>
      <c r="B211" s="49" t="s">
        <v>38</v>
      </c>
      <c r="C211" s="49"/>
      <c r="D211" s="58">
        <v>204.6</v>
      </c>
      <c r="E211" s="45">
        <v>17.810000000000002</v>
      </c>
      <c r="F211" s="45">
        <v>306.89999999999998</v>
      </c>
      <c r="G211" s="58">
        <v>78.430000000000007</v>
      </c>
      <c r="H211" s="58">
        <v>18.441600000000001</v>
      </c>
      <c r="I211" s="58">
        <v>18.079999999999998</v>
      </c>
      <c r="J211" s="58">
        <v>17.810000000000002</v>
      </c>
      <c r="K211" s="58">
        <v>18.079999999999998</v>
      </c>
      <c r="L211" s="58">
        <v>18.079999999999998</v>
      </c>
      <c r="M211" s="58">
        <v>18.079999999999998</v>
      </c>
      <c r="N211" s="58">
        <v>18.079999999999998</v>
      </c>
      <c r="O211" s="58">
        <v>18.079999999999998</v>
      </c>
      <c r="P211" s="58">
        <v>18.079999999999998</v>
      </c>
      <c r="Q211" s="58">
        <v>18.079999999999998</v>
      </c>
      <c r="R211" s="58">
        <v>204.6</v>
      </c>
      <c r="S211" s="58">
        <v>306.89999999999998</v>
      </c>
      <c r="T211" s="58">
        <v>17.810000000000002</v>
      </c>
      <c r="U211" s="58">
        <v>17.810000000000002</v>
      </c>
      <c r="V211" s="58">
        <v>17.810000000000002</v>
      </c>
      <c r="W211" s="58">
        <v>17.810000000000002</v>
      </c>
      <c r="X211" s="58">
        <v>244.49699999999999</v>
      </c>
      <c r="Y211" s="58">
        <v>244.49699999999999</v>
      </c>
      <c r="Z211" s="58">
        <v>227.92440000000002</v>
      </c>
    </row>
    <row r="212" spans="1:26" x14ac:dyDescent="0.25">
      <c r="A212" s="46"/>
      <c r="B212" s="46"/>
      <c r="C212" s="46"/>
      <c r="D212" s="47"/>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x14ac:dyDescent="0.25">
      <c r="A213" s="41" t="s">
        <v>225</v>
      </c>
      <c r="B213" s="49" t="s">
        <v>225</v>
      </c>
      <c r="C213" s="43">
        <v>82306</v>
      </c>
      <c r="D213" s="44">
        <v>200.4</v>
      </c>
      <c r="E213" s="45"/>
      <c r="F213" s="45"/>
      <c r="G213" s="45">
        <v>76.820000000000007</v>
      </c>
      <c r="H213" s="45">
        <v>30.192000000000004</v>
      </c>
      <c r="I213" s="45">
        <v>29.6</v>
      </c>
      <c r="J213" s="45">
        <v>23.22</v>
      </c>
      <c r="K213" s="45">
        <v>29.6</v>
      </c>
      <c r="L213" s="45">
        <v>29.6</v>
      </c>
      <c r="M213" s="45">
        <v>29.6</v>
      </c>
      <c r="N213" s="45">
        <v>29.6</v>
      </c>
      <c r="O213" s="45">
        <v>29.6</v>
      </c>
      <c r="P213" s="45">
        <v>29.6</v>
      </c>
      <c r="Q213" s="45">
        <v>29.6</v>
      </c>
      <c r="R213" s="45">
        <v>200.4</v>
      </c>
      <c r="S213" s="45">
        <v>300.60000000000002</v>
      </c>
      <c r="T213" s="45">
        <v>23.22</v>
      </c>
      <c r="U213" s="45">
        <v>23.22</v>
      </c>
      <c r="V213" s="45">
        <v>23.22</v>
      </c>
      <c r="W213" s="45">
        <v>23.22</v>
      </c>
      <c r="X213" s="45">
        <v>239.47799999999998</v>
      </c>
      <c r="Y213" s="45">
        <v>239.47799999999998</v>
      </c>
      <c r="Z213" s="45">
        <v>223.2456</v>
      </c>
    </row>
    <row r="214" spans="1:26" x14ac:dyDescent="0.25">
      <c r="A214" s="41"/>
      <c r="B214" s="49" t="s">
        <v>136</v>
      </c>
      <c r="C214" s="43">
        <v>36415</v>
      </c>
      <c r="D214" s="44">
        <v>16.8</v>
      </c>
      <c r="E214" s="45"/>
      <c r="F214" s="45"/>
      <c r="G214" s="45">
        <v>6.44</v>
      </c>
      <c r="H214" s="45">
        <v>3.06</v>
      </c>
      <c r="I214" s="45">
        <v>3</v>
      </c>
      <c r="J214" s="45">
        <v>5</v>
      </c>
      <c r="K214" s="45">
        <v>3</v>
      </c>
      <c r="L214" s="45">
        <v>3</v>
      </c>
      <c r="M214" s="45">
        <v>3</v>
      </c>
      <c r="N214" s="45">
        <v>3</v>
      </c>
      <c r="O214" s="45">
        <v>3</v>
      </c>
      <c r="P214" s="45">
        <v>3</v>
      </c>
      <c r="Q214" s="45">
        <v>3</v>
      </c>
      <c r="R214" s="45">
        <v>16.8</v>
      </c>
      <c r="S214" s="45">
        <v>25.2</v>
      </c>
      <c r="T214" s="45">
        <v>5</v>
      </c>
      <c r="U214" s="45">
        <v>5</v>
      </c>
      <c r="V214" s="45">
        <v>5</v>
      </c>
      <c r="W214" s="45">
        <v>5</v>
      </c>
      <c r="X214" s="45">
        <v>20.076000000000001</v>
      </c>
      <c r="Y214" s="45">
        <v>20.076000000000001</v>
      </c>
      <c r="Z214" s="45">
        <v>18.715199999999999</v>
      </c>
    </row>
    <row r="215" spans="1:26" x14ac:dyDescent="0.25">
      <c r="A215" s="41"/>
      <c r="B215" s="49" t="s">
        <v>38</v>
      </c>
      <c r="C215" s="49"/>
      <c r="D215" s="58">
        <v>217.20000000000002</v>
      </c>
      <c r="E215" s="45">
        <v>28.22</v>
      </c>
      <c r="F215" s="45">
        <v>325.8</v>
      </c>
      <c r="G215" s="58">
        <v>83.26</v>
      </c>
      <c r="H215" s="58">
        <v>33.252000000000002</v>
      </c>
      <c r="I215" s="58">
        <v>32.6</v>
      </c>
      <c r="J215" s="58">
        <v>28.22</v>
      </c>
      <c r="K215" s="58">
        <v>32.6</v>
      </c>
      <c r="L215" s="58">
        <v>32.6</v>
      </c>
      <c r="M215" s="58">
        <v>32.6</v>
      </c>
      <c r="N215" s="58">
        <v>32.6</v>
      </c>
      <c r="O215" s="58">
        <v>32.6</v>
      </c>
      <c r="P215" s="58">
        <v>32.6</v>
      </c>
      <c r="Q215" s="58">
        <v>32.6</v>
      </c>
      <c r="R215" s="58">
        <v>217.20000000000002</v>
      </c>
      <c r="S215" s="58">
        <v>325.8</v>
      </c>
      <c r="T215" s="58">
        <v>28.22</v>
      </c>
      <c r="U215" s="58">
        <v>28.22</v>
      </c>
      <c r="V215" s="58">
        <v>28.22</v>
      </c>
      <c r="W215" s="58">
        <v>28.22</v>
      </c>
      <c r="X215" s="58">
        <v>259.55399999999997</v>
      </c>
      <c r="Y215" s="58">
        <v>259.55399999999997</v>
      </c>
      <c r="Z215" s="58">
        <v>241.96080000000001</v>
      </c>
    </row>
    <row r="216" spans="1:26" x14ac:dyDescent="0.25">
      <c r="A216" s="46"/>
      <c r="B216" s="63"/>
      <c r="C216" s="63"/>
      <c r="D216" s="62"/>
      <c r="E216" s="63"/>
      <c r="F216" s="63"/>
      <c r="G216" s="63"/>
      <c r="H216" s="63"/>
      <c r="I216" s="63"/>
      <c r="J216" s="63"/>
      <c r="K216" s="63"/>
      <c r="L216" s="63"/>
      <c r="M216" s="63"/>
      <c r="N216" s="63"/>
      <c r="O216" s="63"/>
      <c r="P216" s="63"/>
      <c r="Q216" s="63"/>
      <c r="R216" s="63"/>
      <c r="S216" s="63"/>
      <c r="T216" s="63"/>
      <c r="U216" s="63"/>
      <c r="V216" s="63"/>
      <c r="W216" s="63"/>
      <c r="X216" s="63"/>
      <c r="Y216" s="63"/>
      <c r="Z216" s="63"/>
    </row>
    <row r="217" spans="1:26" x14ac:dyDescent="0.25">
      <c r="A217" s="56" t="s">
        <v>226</v>
      </c>
      <c r="B217" s="57" t="s">
        <v>34</v>
      </c>
      <c r="C217" s="43">
        <v>59025</v>
      </c>
      <c r="D217" s="44">
        <v>204</v>
      </c>
      <c r="E217" s="45">
        <v>37.4</v>
      </c>
      <c r="F217" s="45">
        <v>306</v>
      </c>
      <c r="G217" s="45">
        <v>78.2</v>
      </c>
      <c r="H217" s="45">
        <v>38.147999999999996</v>
      </c>
      <c r="I217" s="45">
        <v>37.4</v>
      </c>
      <c r="J217" s="45">
        <v>37.4</v>
      </c>
      <c r="K217" s="45">
        <v>37.4</v>
      </c>
      <c r="L217" s="45">
        <v>158.435294</v>
      </c>
      <c r="M217" s="45">
        <v>158.435294</v>
      </c>
      <c r="N217" s="45">
        <v>158.435294</v>
      </c>
      <c r="O217" s="45">
        <v>158.435294</v>
      </c>
      <c r="P217" s="45">
        <v>158.435294</v>
      </c>
      <c r="Q217" s="45">
        <v>158.435294</v>
      </c>
      <c r="R217" s="45">
        <v>204</v>
      </c>
      <c r="S217" s="45">
        <v>306</v>
      </c>
      <c r="T217" s="45">
        <v>294.23599999999999</v>
      </c>
      <c r="U217" s="45">
        <v>291.27800000000002</v>
      </c>
      <c r="V217" s="45">
        <v>279.51400000000001</v>
      </c>
      <c r="W217" s="45">
        <v>112.2</v>
      </c>
      <c r="X217" s="45">
        <v>243.78</v>
      </c>
      <c r="Y217" s="45">
        <v>243.78</v>
      </c>
      <c r="Z217" s="45">
        <v>227.256</v>
      </c>
    </row>
    <row r="218" spans="1:26" x14ac:dyDescent="0.25">
      <c r="A218" s="59"/>
      <c r="B218" s="60"/>
      <c r="C218" s="61"/>
      <c r="D218" s="62"/>
      <c r="E218" s="63"/>
      <c r="F218" s="63"/>
      <c r="G218" s="63"/>
      <c r="H218" s="63"/>
      <c r="I218" s="63"/>
      <c r="J218" s="63"/>
      <c r="K218" s="63"/>
      <c r="L218" s="63"/>
      <c r="M218" s="63"/>
      <c r="N218" s="63"/>
      <c r="O218" s="63"/>
      <c r="P218" s="63"/>
      <c r="Q218" s="63"/>
      <c r="R218" s="63"/>
      <c r="S218" s="63"/>
      <c r="T218" s="63"/>
      <c r="U218" s="63"/>
      <c r="V218" s="63"/>
      <c r="W218" s="63"/>
      <c r="X218" s="63"/>
      <c r="Y218" s="63"/>
      <c r="Z218" s="63"/>
    </row>
    <row r="219" spans="1:26" x14ac:dyDescent="0.25">
      <c r="A219" s="56" t="s">
        <v>227</v>
      </c>
      <c r="B219" s="57" t="s">
        <v>34</v>
      </c>
      <c r="C219" s="43">
        <v>93005</v>
      </c>
      <c r="D219" s="44">
        <v>212.4</v>
      </c>
      <c r="E219" s="45">
        <v>38.94</v>
      </c>
      <c r="F219" s="45">
        <v>318.60000000000002</v>
      </c>
      <c r="G219" s="45">
        <v>81.42</v>
      </c>
      <c r="H219" s="45">
        <v>39.718800000000002</v>
      </c>
      <c r="I219" s="45">
        <v>38.94</v>
      </c>
      <c r="J219" s="45">
        <v>38.94</v>
      </c>
      <c r="K219" s="45">
        <v>38.94</v>
      </c>
      <c r="L219" s="45">
        <v>51.767610000000005</v>
      </c>
      <c r="M219" s="45">
        <v>51.767610000000005</v>
      </c>
      <c r="N219" s="45">
        <v>51.767610000000005</v>
      </c>
      <c r="O219" s="45">
        <v>51.767610000000005</v>
      </c>
      <c r="P219" s="45">
        <v>51.767610000000005</v>
      </c>
      <c r="Q219" s="45">
        <v>51.767610000000005</v>
      </c>
      <c r="R219" s="45">
        <v>212.4</v>
      </c>
      <c r="S219" s="45">
        <v>318.60000000000002</v>
      </c>
      <c r="T219" s="45">
        <v>306.35159999999996</v>
      </c>
      <c r="U219" s="45">
        <v>303.27179999999998</v>
      </c>
      <c r="V219" s="45">
        <v>291.02340000000004</v>
      </c>
      <c r="W219" s="45">
        <v>116.82000000000001</v>
      </c>
      <c r="X219" s="45">
        <v>253.81799999999998</v>
      </c>
      <c r="Y219" s="45">
        <v>253.81799999999998</v>
      </c>
      <c r="Z219" s="45">
        <v>236.61359999999999</v>
      </c>
    </row>
    <row r="220" spans="1:26" x14ac:dyDescent="0.25">
      <c r="A220" s="59"/>
      <c r="B220" s="60"/>
      <c r="C220" s="61"/>
      <c r="D220" s="62"/>
      <c r="E220" s="63"/>
      <c r="F220" s="63"/>
      <c r="G220" s="63"/>
      <c r="H220" s="63"/>
      <c r="I220" s="63"/>
      <c r="J220" s="63"/>
      <c r="K220" s="63"/>
      <c r="L220" s="63"/>
      <c r="M220" s="63"/>
      <c r="N220" s="63"/>
      <c r="O220" s="63"/>
      <c r="P220" s="63"/>
      <c r="Q220" s="63"/>
      <c r="R220" s="63"/>
      <c r="S220" s="63"/>
      <c r="T220" s="63"/>
      <c r="U220" s="63"/>
      <c r="V220" s="63"/>
      <c r="W220" s="63"/>
      <c r="X220" s="63"/>
      <c r="Y220" s="63"/>
      <c r="Z220" s="63"/>
    </row>
    <row r="221" spans="1:26" x14ac:dyDescent="0.25">
      <c r="A221" s="56" t="s">
        <v>228</v>
      </c>
      <c r="B221" s="57" t="s">
        <v>34</v>
      </c>
      <c r="C221" s="43">
        <v>93017</v>
      </c>
      <c r="D221" s="44">
        <v>658.8</v>
      </c>
      <c r="E221" s="45">
        <v>120.78</v>
      </c>
      <c r="F221" s="45">
        <v>988.2</v>
      </c>
      <c r="G221" s="45">
        <v>252.54000000000002</v>
      </c>
      <c r="H221" s="45">
        <v>123.1956</v>
      </c>
      <c r="I221" s="45">
        <v>120.78</v>
      </c>
      <c r="J221" s="45">
        <v>120.78</v>
      </c>
      <c r="K221" s="45">
        <v>120.78</v>
      </c>
      <c r="L221" s="45">
        <v>246.12607400000002</v>
      </c>
      <c r="M221" s="45">
        <v>246.12607400000002</v>
      </c>
      <c r="N221" s="45">
        <v>246.12607400000002</v>
      </c>
      <c r="O221" s="45">
        <v>246.12607400000002</v>
      </c>
      <c r="P221" s="45">
        <v>246.12607400000002</v>
      </c>
      <c r="Q221" s="45">
        <v>246.12607400000002</v>
      </c>
      <c r="R221" s="45">
        <v>658.8</v>
      </c>
      <c r="S221" s="45">
        <v>988.2</v>
      </c>
      <c r="T221" s="45">
        <v>950.2091999999999</v>
      </c>
      <c r="U221" s="45">
        <v>940.65660000000003</v>
      </c>
      <c r="V221" s="45">
        <v>902.6658000000001</v>
      </c>
      <c r="W221" s="45">
        <v>362.34000000000003</v>
      </c>
      <c r="X221" s="45">
        <v>787.26599999999996</v>
      </c>
      <c r="Y221" s="45">
        <v>787.26599999999996</v>
      </c>
      <c r="Z221" s="45">
        <v>733.90319999999997</v>
      </c>
    </row>
    <row r="222" spans="1:26" x14ac:dyDescent="0.25">
      <c r="A222" s="59"/>
      <c r="B222" s="60"/>
      <c r="C222" s="61"/>
      <c r="D222" s="62"/>
      <c r="E222" s="63"/>
      <c r="F222" s="63"/>
      <c r="G222" s="63"/>
      <c r="H222" s="63"/>
      <c r="I222" s="63"/>
      <c r="J222" s="63"/>
      <c r="K222" s="63"/>
      <c r="L222" s="63"/>
      <c r="M222" s="63"/>
      <c r="N222" s="63"/>
      <c r="O222" s="63"/>
      <c r="P222" s="63"/>
      <c r="Q222" s="63"/>
      <c r="R222" s="63"/>
      <c r="S222" s="63"/>
      <c r="T222" s="63"/>
      <c r="U222" s="63"/>
      <c r="V222" s="63"/>
      <c r="W222" s="63"/>
      <c r="X222" s="63"/>
      <c r="Y222" s="63"/>
      <c r="Z222" s="63"/>
    </row>
    <row r="223" spans="1:26" x14ac:dyDescent="0.25">
      <c r="A223" s="56" t="s">
        <v>229</v>
      </c>
      <c r="B223" s="57" t="s">
        <v>34</v>
      </c>
      <c r="C223" s="43">
        <v>93041</v>
      </c>
      <c r="D223" s="44">
        <v>95.399999999999991</v>
      </c>
      <c r="E223" s="45">
        <v>17.489999999999998</v>
      </c>
      <c r="F223" s="45">
        <v>143.1</v>
      </c>
      <c r="G223" s="45">
        <v>36.57</v>
      </c>
      <c r="H223" s="45">
        <v>17.8398</v>
      </c>
      <c r="I223" s="45">
        <v>17.489999999999998</v>
      </c>
      <c r="J223" s="45">
        <v>17.489999999999998</v>
      </c>
      <c r="K223" s="45">
        <v>17.489999999999998</v>
      </c>
      <c r="L223" s="45">
        <v>51.767610000000005</v>
      </c>
      <c r="M223" s="45">
        <v>51.767610000000005</v>
      </c>
      <c r="N223" s="45">
        <v>51.767610000000005</v>
      </c>
      <c r="O223" s="45">
        <v>51.767610000000005</v>
      </c>
      <c r="P223" s="45">
        <v>51.767610000000005</v>
      </c>
      <c r="Q223" s="45">
        <v>51.767610000000005</v>
      </c>
      <c r="R223" s="45">
        <v>95.399999999999991</v>
      </c>
      <c r="S223" s="45">
        <v>143.1</v>
      </c>
      <c r="T223" s="45">
        <v>137.5986</v>
      </c>
      <c r="U223" s="45">
        <v>136.21530000000001</v>
      </c>
      <c r="V223" s="45">
        <v>130.7139</v>
      </c>
      <c r="W223" s="45">
        <v>52.470000000000006</v>
      </c>
      <c r="X223" s="45">
        <v>114.003</v>
      </c>
      <c r="Y223" s="45">
        <v>114.003</v>
      </c>
      <c r="Z223" s="45">
        <v>106.2756</v>
      </c>
    </row>
    <row r="224" spans="1:26" x14ac:dyDescent="0.25">
      <c r="A224" s="59"/>
      <c r="B224" s="60"/>
      <c r="C224" s="61"/>
      <c r="D224" s="62"/>
      <c r="E224" s="63"/>
      <c r="F224" s="63"/>
      <c r="G224" s="63"/>
      <c r="H224" s="63"/>
      <c r="I224" s="63"/>
      <c r="J224" s="63"/>
      <c r="K224" s="63"/>
      <c r="L224" s="63"/>
      <c r="M224" s="63"/>
      <c r="N224" s="63"/>
      <c r="O224" s="63"/>
      <c r="P224" s="63"/>
      <c r="Q224" s="63"/>
      <c r="R224" s="63"/>
      <c r="S224" s="63"/>
      <c r="T224" s="63"/>
      <c r="U224" s="63"/>
      <c r="V224" s="63"/>
      <c r="W224" s="63"/>
      <c r="X224" s="63"/>
      <c r="Y224" s="63"/>
      <c r="Z224" s="63"/>
    </row>
    <row r="225" spans="1:26" x14ac:dyDescent="0.25">
      <c r="A225" s="56" t="s">
        <v>230</v>
      </c>
      <c r="B225" s="57" t="s">
        <v>34</v>
      </c>
      <c r="C225" s="43">
        <v>93225</v>
      </c>
      <c r="D225" s="44">
        <v>109.8</v>
      </c>
      <c r="E225" s="45"/>
      <c r="F225" s="45"/>
      <c r="G225" s="45">
        <v>42.09</v>
      </c>
      <c r="H225" s="45">
        <v>20.532599999999999</v>
      </c>
      <c r="I225" s="45">
        <v>20.13</v>
      </c>
      <c r="J225" s="45">
        <v>20.13</v>
      </c>
      <c r="K225" s="45">
        <v>20.13</v>
      </c>
      <c r="L225" s="45">
        <v>104.864696</v>
      </c>
      <c r="M225" s="45">
        <v>104.864696</v>
      </c>
      <c r="N225" s="45">
        <v>104.864696</v>
      </c>
      <c r="O225" s="45">
        <v>104.864696</v>
      </c>
      <c r="P225" s="45">
        <v>104.864696</v>
      </c>
      <c r="Q225" s="45">
        <v>104.864696</v>
      </c>
      <c r="R225" s="45">
        <v>109.8</v>
      </c>
      <c r="S225" s="45">
        <v>164.70000000000002</v>
      </c>
      <c r="T225" s="45">
        <v>158.3682</v>
      </c>
      <c r="U225" s="45">
        <v>156.77610000000001</v>
      </c>
      <c r="V225" s="45">
        <v>150.4443</v>
      </c>
      <c r="W225" s="45">
        <v>60.39</v>
      </c>
      <c r="X225" s="45">
        <v>131.21099999999998</v>
      </c>
      <c r="Y225" s="45">
        <v>131.21099999999998</v>
      </c>
      <c r="Z225" s="45">
        <v>122.3172</v>
      </c>
    </row>
    <row r="226" spans="1:26" x14ac:dyDescent="0.25">
      <c r="A226" s="56" t="s">
        <v>1</v>
      </c>
      <c r="B226" s="57" t="s">
        <v>231</v>
      </c>
      <c r="C226" s="43">
        <v>93226</v>
      </c>
      <c r="D226" s="44">
        <v>317.39999999999998</v>
      </c>
      <c r="E226" s="45"/>
      <c r="F226" s="45"/>
      <c r="G226" s="45">
        <v>121.67</v>
      </c>
      <c r="H226" s="45">
        <v>60.873600000000003</v>
      </c>
      <c r="I226" s="45">
        <v>59.68</v>
      </c>
      <c r="J226" s="45">
        <v>58.19</v>
      </c>
      <c r="K226" s="45">
        <v>59.68</v>
      </c>
      <c r="L226" s="45">
        <v>104.864696</v>
      </c>
      <c r="M226" s="45">
        <v>104.864696</v>
      </c>
      <c r="N226" s="45">
        <v>104.864696</v>
      </c>
      <c r="O226" s="45">
        <v>104.864696</v>
      </c>
      <c r="P226" s="45">
        <v>104.864696</v>
      </c>
      <c r="Q226" s="45">
        <v>104.864696</v>
      </c>
      <c r="R226" s="45">
        <v>317.39999999999998</v>
      </c>
      <c r="S226" s="45">
        <v>476.1</v>
      </c>
      <c r="T226" s="45">
        <v>457.79659999999996</v>
      </c>
      <c r="U226" s="45">
        <v>453.1943</v>
      </c>
      <c r="V226" s="45">
        <v>434.89090000000004</v>
      </c>
      <c r="W226" s="45">
        <v>174.57000000000002</v>
      </c>
      <c r="X226" s="45">
        <v>379.29300000000001</v>
      </c>
      <c r="Y226" s="45">
        <v>379.29300000000001</v>
      </c>
      <c r="Z226" s="45">
        <v>353.58359999999999</v>
      </c>
    </row>
    <row r="227" spans="1:26" x14ac:dyDescent="0.25">
      <c r="A227" s="57"/>
      <c r="B227" s="57" t="s">
        <v>38</v>
      </c>
      <c r="C227" s="43"/>
      <c r="D227" s="58">
        <v>427.2</v>
      </c>
      <c r="E227" s="45">
        <v>78.319999999999993</v>
      </c>
      <c r="F227" s="45">
        <v>640.80000000000007</v>
      </c>
      <c r="G227" s="58">
        <v>163.76</v>
      </c>
      <c r="H227" s="58">
        <v>81.406199999999998</v>
      </c>
      <c r="I227" s="58">
        <v>79.81</v>
      </c>
      <c r="J227" s="58">
        <v>78.319999999999993</v>
      </c>
      <c r="K227" s="58">
        <v>79.81</v>
      </c>
      <c r="L227" s="58">
        <v>209.72939199999999</v>
      </c>
      <c r="M227" s="58">
        <v>209.72939199999999</v>
      </c>
      <c r="N227" s="58">
        <v>209.72939199999999</v>
      </c>
      <c r="O227" s="58">
        <v>209.72939199999999</v>
      </c>
      <c r="P227" s="58">
        <v>209.72939199999999</v>
      </c>
      <c r="Q227" s="58">
        <v>209.72939199999999</v>
      </c>
      <c r="R227" s="58">
        <v>427.2</v>
      </c>
      <c r="S227" s="58">
        <v>640.80000000000007</v>
      </c>
      <c r="T227" s="58">
        <v>616.16480000000001</v>
      </c>
      <c r="U227" s="58">
        <v>609.97040000000004</v>
      </c>
      <c r="V227" s="58">
        <v>585.33519999999999</v>
      </c>
      <c r="W227" s="58">
        <v>234.96000000000004</v>
      </c>
      <c r="X227" s="58">
        <v>510.50400000000002</v>
      </c>
      <c r="Y227" s="58">
        <v>510.50400000000002</v>
      </c>
      <c r="Z227" s="58">
        <v>475.9008</v>
      </c>
    </row>
    <row r="228" spans="1:26" x14ac:dyDescent="0.25">
      <c r="A228" s="59"/>
      <c r="B228" s="60"/>
      <c r="C228" s="61"/>
      <c r="D228" s="62"/>
      <c r="E228" s="63"/>
      <c r="F228" s="63"/>
      <c r="G228" s="63"/>
      <c r="H228" s="63"/>
      <c r="I228" s="63"/>
      <c r="J228" s="63"/>
      <c r="K228" s="63"/>
      <c r="L228" s="63"/>
      <c r="M228" s="63"/>
      <c r="N228" s="63"/>
      <c r="O228" s="63"/>
      <c r="P228" s="63"/>
      <c r="Q228" s="63"/>
      <c r="R228" s="63"/>
      <c r="S228" s="63"/>
      <c r="T228" s="63"/>
      <c r="U228" s="63"/>
      <c r="V228" s="63"/>
      <c r="W228" s="63"/>
      <c r="X228" s="63"/>
      <c r="Y228" s="63"/>
      <c r="Z228" s="63"/>
    </row>
    <row r="229" spans="1:26" x14ac:dyDescent="0.25">
      <c r="A229" s="56" t="s">
        <v>232</v>
      </c>
      <c r="B229" s="57" t="s">
        <v>34</v>
      </c>
      <c r="C229" s="43">
        <v>93306</v>
      </c>
      <c r="D229" s="44">
        <v>2365.7999999999997</v>
      </c>
      <c r="E229" s="45">
        <v>433.73</v>
      </c>
      <c r="F229" s="45">
        <v>3548.7000000000003</v>
      </c>
      <c r="G229" s="45">
        <v>906.89</v>
      </c>
      <c r="H229" s="45">
        <v>442.40460000000002</v>
      </c>
      <c r="I229" s="45">
        <v>433.73</v>
      </c>
      <c r="J229" s="45">
        <v>433.73</v>
      </c>
      <c r="K229" s="45">
        <v>433.73</v>
      </c>
      <c r="L229" s="45">
        <v>449.362888</v>
      </c>
      <c r="M229" s="45">
        <v>449.362888</v>
      </c>
      <c r="N229" s="45">
        <v>449.362888</v>
      </c>
      <c r="O229" s="45">
        <v>449.362888</v>
      </c>
      <c r="P229" s="45">
        <v>449.362888</v>
      </c>
      <c r="Q229" s="45">
        <v>449.362888</v>
      </c>
      <c r="R229" s="45">
        <v>2365.7999999999997</v>
      </c>
      <c r="S229" s="45">
        <v>3548.7000000000003</v>
      </c>
      <c r="T229" s="45">
        <v>3412.2721999999999</v>
      </c>
      <c r="U229" s="45">
        <v>3377.9681</v>
      </c>
      <c r="V229" s="45">
        <v>3241.5403000000001</v>
      </c>
      <c r="W229" s="45">
        <v>1301.19</v>
      </c>
      <c r="X229" s="45">
        <v>2827.1309999999999</v>
      </c>
      <c r="Y229" s="45">
        <v>2827.1309999999999</v>
      </c>
      <c r="Z229" s="45">
        <v>2635.5012000000002</v>
      </c>
    </row>
    <row r="230" spans="1:26" x14ac:dyDescent="0.25">
      <c r="A230" s="59"/>
      <c r="B230" s="60"/>
      <c r="C230" s="61"/>
      <c r="D230" s="62"/>
      <c r="E230" s="63"/>
      <c r="F230" s="63"/>
      <c r="G230" s="63"/>
      <c r="H230" s="63"/>
      <c r="I230" s="63"/>
      <c r="J230" s="63"/>
      <c r="K230" s="63"/>
      <c r="L230" s="63"/>
      <c r="M230" s="63"/>
      <c r="N230" s="63"/>
      <c r="O230" s="63"/>
      <c r="P230" s="63"/>
      <c r="Q230" s="63"/>
      <c r="R230" s="63"/>
      <c r="S230" s="63"/>
      <c r="T230" s="63"/>
      <c r="U230" s="63"/>
      <c r="V230" s="63"/>
      <c r="W230" s="63"/>
      <c r="X230" s="63"/>
      <c r="Y230" s="63"/>
      <c r="Z230" s="63"/>
    </row>
    <row r="231" spans="1:26" x14ac:dyDescent="0.25">
      <c r="A231" s="56" t="s">
        <v>233</v>
      </c>
      <c r="B231" s="57" t="s">
        <v>34</v>
      </c>
      <c r="C231" s="43">
        <v>93350</v>
      </c>
      <c r="D231" s="44">
        <v>1360.2</v>
      </c>
      <c r="E231" s="45">
        <v>249.37</v>
      </c>
      <c r="F231" s="45">
        <v>2040.3</v>
      </c>
      <c r="G231" s="45">
        <v>521.41</v>
      </c>
      <c r="H231" s="45">
        <v>254.35740000000001</v>
      </c>
      <c r="I231" s="45">
        <v>249.37</v>
      </c>
      <c r="J231" s="45">
        <v>249.37</v>
      </c>
      <c r="K231" s="45">
        <v>249.37</v>
      </c>
      <c r="L231" s="45">
        <v>449.362888</v>
      </c>
      <c r="M231" s="45">
        <v>449.362888</v>
      </c>
      <c r="N231" s="45">
        <v>449.362888</v>
      </c>
      <c r="O231" s="45">
        <v>449.362888</v>
      </c>
      <c r="P231" s="45">
        <v>449.362888</v>
      </c>
      <c r="Q231" s="45">
        <v>449.362888</v>
      </c>
      <c r="R231" s="45">
        <v>1360.2</v>
      </c>
      <c r="S231" s="45">
        <v>2040.3</v>
      </c>
      <c r="T231" s="45">
        <v>1961.8617999999999</v>
      </c>
      <c r="U231" s="45">
        <v>1942.1389000000001</v>
      </c>
      <c r="V231" s="45">
        <v>1863.7007000000001</v>
      </c>
      <c r="W231" s="45">
        <v>748.11</v>
      </c>
      <c r="X231" s="45">
        <v>1625.4389999999999</v>
      </c>
      <c r="Y231" s="45">
        <v>1625.4389999999999</v>
      </c>
      <c r="Z231" s="45">
        <v>1515.2628</v>
      </c>
    </row>
    <row r="232" spans="1:26" x14ac:dyDescent="0.25">
      <c r="A232" s="59"/>
      <c r="B232" s="60"/>
      <c r="C232" s="61"/>
      <c r="D232" s="62"/>
      <c r="E232" s="63"/>
      <c r="F232" s="63"/>
      <c r="G232" s="63"/>
      <c r="H232" s="63"/>
      <c r="I232" s="63"/>
      <c r="J232" s="63"/>
      <c r="K232" s="63"/>
      <c r="L232" s="63"/>
      <c r="M232" s="63"/>
      <c r="N232" s="63"/>
      <c r="O232" s="63"/>
      <c r="P232" s="63"/>
      <c r="Q232" s="63"/>
      <c r="R232" s="63"/>
      <c r="S232" s="63"/>
      <c r="T232" s="63"/>
      <c r="U232" s="63"/>
      <c r="V232" s="63"/>
      <c r="W232" s="63"/>
      <c r="X232" s="63"/>
      <c r="Y232" s="63"/>
      <c r="Z232" s="63"/>
    </row>
    <row r="233" spans="1:26" x14ac:dyDescent="0.25">
      <c r="A233" s="56" t="s">
        <v>234</v>
      </c>
      <c r="B233" s="57" t="s">
        <v>34</v>
      </c>
      <c r="C233" s="43">
        <v>94060</v>
      </c>
      <c r="D233" s="44">
        <v>489.59999999999997</v>
      </c>
      <c r="E233" s="45">
        <v>89.76</v>
      </c>
      <c r="F233" s="45">
        <v>734.4</v>
      </c>
      <c r="G233" s="45">
        <v>187.68</v>
      </c>
      <c r="H233" s="45">
        <v>91.555200000000013</v>
      </c>
      <c r="I233" s="45">
        <v>89.76</v>
      </c>
      <c r="J233" s="45">
        <v>89.76</v>
      </c>
      <c r="K233" s="45">
        <v>89.76</v>
      </c>
      <c r="L233" s="45">
        <v>246.12607400000002</v>
      </c>
      <c r="M233" s="45">
        <v>246.12607400000002</v>
      </c>
      <c r="N233" s="45">
        <v>246.12607400000002</v>
      </c>
      <c r="O233" s="45">
        <v>246.12607400000002</v>
      </c>
      <c r="P233" s="45">
        <v>246.12607400000002</v>
      </c>
      <c r="Q233" s="45">
        <v>246.12607400000002</v>
      </c>
      <c r="R233" s="45">
        <v>489.59999999999997</v>
      </c>
      <c r="S233" s="45">
        <v>734.4</v>
      </c>
      <c r="T233" s="45">
        <v>706.16639999999995</v>
      </c>
      <c r="U233" s="45">
        <v>699.06719999999996</v>
      </c>
      <c r="V233" s="45">
        <v>670.83360000000005</v>
      </c>
      <c r="W233" s="45">
        <v>269.28000000000003</v>
      </c>
      <c r="X233" s="45">
        <v>585.072</v>
      </c>
      <c r="Y233" s="45">
        <v>585.072</v>
      </c>
      <c r="Z233" s="45">
        <v>545.4144</v>
      </c>
    </row>
    <row r="234" spans="1:26" x14ac:dyDescent="0.25">
      <c r="A234" s="59"/>
      <c r="B234" s="60"/>
      <c r="C234" s="61"/>
      <c r="D234" s="62"/>
      <c r="E234" s="63"/>
      <c r="F234" s="63"/>
      <c r="G234" s="63"/>
      <c r="H234" s="63"/>
      <c r="I234" s="63"/>
      <c r="J234" s="63"/>
      <c r="K234" s="63"/>
      <c r="L234" s="63"/>
      <c r="M234" s="63"/>
      <c r="N234" s="63"/>
      <c r="O234" s="63"/>
      <c r="P234" s="63"/>
      <c r="Q234" s="63"/>
      <c r="R234" s="63"/>
      <c r="S234" s="63"/>
      <c r="T234" s="63"/>
      <c r="U234" s="63"/>
      <c r="V234" s="63"/>
      <c r="W234" s="63"/>
      <c r="X234" s="63"/>
      <c r="Y234" s="63"/>
      <c r="Z234" s="63"/>
    </row>
    <row r="235" spans="1:26" x14ac:dyDescent="0.25">
      <c r="A235" s="56" t="s">
        <v>235</v>
      </c>
      <c r="B235" s="57" t="s">
        <v>34</v>
      </c>
      <c r="C235" s="43">
        <v>94726</v>
      </c>
      <c r="D235" s="44">
        <v>179.4</v>
      </c>
      <c r="E235" s="45">
        <v>32.89</v>
      </c>
      <c r="F235" s="45">
        <v>269.10000000000002</v>
      </c>
      <c r="G235" s="45">
        <v>68.77</v>
      </c>
      <c r="H235" s="45">
        <v>33.547800000000002</v>
      </c>
      <c r="I235" s="45">
        <v>32.89</v>
      </c>
      <c r="J235" s="45">
        <v>32.89</v>
      </c>
      <c r="K235" s="45">
        <v>32.89</v>
      </c>
      <c r="L235" s="45">
        <v>246.12607400000002</v>
      </c>
      <c r="M235" s="45">
        <v>246.12607400000002</v>
      </c>
      <c r="N235" s="45">
        <v>246.12607400000002</v>
      </c>
      <c r="O235" s="45">
        <v>246.12607400000002</v>
      </c>
      <c r="P235" s="45">
        <v>246.12607400000002</v>
      </c>
      <c r="Q235" s="45">
        <v>246.12607400000002</v>
      </c>
      <c r="R235" s="45">
        <v>179.4</v>
      </c>
      <c r="S235" s="45">
        <v>269.10000000000002</v>
      </c>
      <c r="T235" s="45">
        <v>258.75459999999998</v>
      </c>
      <c r="U235" s="45">
        <v>256.1533</v>
      </c>
      <c r="V235" s="45">
        <v>245.80790000000002</v>
      </c>
      <c r="W235" s="45">
        <v>98.67</v>
      </c>
      <c r="X235" s="45">
        <v>214.38299999999998</v>
      </c>
      <c r="Y235" s="45">
        <v>214.38299999999998</v>
      </c>
      <c r="Z235" s="45">
        <v>199.85159999999999</v>
      </c>
    </row>
    <row r="236" spans="1:26" x14ac:dyDescent="0.25">
      <c r="A236" s="59"/>
      <c r="B236" s="60"/>
      <c r="C236" s="61"/>
      <c r="D236" s="62"/>
      <c r="E236" s="63"/>
      <c r="F236" s="63"/>
      <c r="G236" s="63"/>
      <c r="H236" s="63"/>
      <c r="I236" s="63"/>
      <c r="J236" s="63"/>
      <c r="K236" s="63"/>
      <c r="L236" s="63"/>
      <c r="M236" s="63"/>
      <c r="N236" s="63"/>
      <c r="O236" s="63"/>
      <c r="P236" s="63"/>
      <c r="Q236" s="63"/>
      <c r="R236" s="63"/>
      <c r="S236" s="63"/>
      <c r="T236" s="63"/>
      <c r="U236" s="63"/>
      <c r="V236" s="63"/>
      <c r="W236" s="63"/>
      <c r="X236" s="63"/>
      <c r="Y236" s="63"/>
      <c r="Z236" s="63"/>
    </row>
    <row r="237" spans="1:26" x14ac:dyDescent="0.25">
      <c r="A237" s="56" t="s">
        <v>236</v>
      </c>
      <c r="B237" s="57" t="s">
        <v>34</v>
      </c>
      <c r="C237" s="43">
        <v>94729</v>
      </c>
      <c r="D237" s="44">
        <v>237.6</v>
      </c>
      <c r="E237" s="45">
        <v>0</v>
      </c>
      <c r="F237" s="45">
        <v>356.40000000000003</v>
      </c>
      <c r="G237" s="45">
        <v>91.08</v>
      </c>
      <c r="H237" s="45">
        <v>44.431200000000004</v>
      </c>
      <c r="I237" s="45">
        <v>43.56</v>
      </c>
      <c r="J237" s="45">
        <v>43.56</v>
      </c>
      <c r="K237" s="45">
        <v>43.56</v>
      </c>
      <c r="L237" s="45">
        <v>0</v>
      </c>
      <c r="M237" s="45">
        <v>0</v>
      </c>
      <c r="N237" s="45">
        <v>0</v>
      </c>
      <c r="O237" s="45">
        <v>0</v>
      </c>
      <c r="P237" s="45">
        <v>0</v>
      </c>
      <c r="Q237" s="45">
        <v>0</v>
      </c>
      <c r="R237" s="45">
        <v>237.6</v>
      </c>
      <c r="S237" s="45">
        <v>356.40000000000003</v>
      </c>
      <c r="T237" s="45">
        <v>342.69839999999999</v>
      </c>
      <c r="U237" s="45">
        <v>339.25319999999999</v>
      </c>
      <c r="V237" s="45">
        <v>325.55160000000001</v>
      </c>
      <c r="W237" s="45">
        <v>130.68</v>
      </c>
      <c r="X237" s="45">
        <v>283.93200000000002</v>
      </c>
      <c r="Y237" s="45">
        <v>283.93200000000002</v>
      </c>
      <c r="Z237" s="45">
        <v>264.68639999999999</v>
      </c>
    </row>
    <row r="238" spans="1:26" x14ac:dyDescent="0.25">
      <c r="A238" s="59"/>
      <c r="B238" s="60"/>
      <c r="C238" s="61"/>
      <c r="D238" s="62"/>
      <c r="E238" s="63"/>
      <c r="F238" s="63"/>
      <c r="G238" s="63"/>
      <c r="H238" s="63"/>
      <c r="I238" s="63"/>
      <c r="J238" s="63"/>
      <c r="K238" s="63"/>
      <c r="L238" s="63"/>
      <c r="M238" s="63"/>
      <c r="N238" s="63"/>
      <c r="O238" s="63"/>
      <c r="P238" s="63"/>
      <c r="Q238" s="63"/>
      <c r="R238" s="63"/>
      <c r="S238" s="63"/>
      <c r="T238" s="63"/>
      <c r="U238" s="63"/>
      <c r="V238" s="63"/>
      <c r="W238" s="63"/>
      <c r="X238" s="63"/>
      <c r="Y238" s="63"/>
      <c r="Z238" s="63"/>
    </row>
    <row r="239" spans="1:26" x14ac:dyDescent="0.25">
      <c r="A239" s="56" t="s">
        <v>237</v>
      </c>
      <c r="B239" s="57" t="s">
        <v>34</v>
      </c>
      <c r="C239" s="43">
        <v>94760</v>
      </c>
      <c r="D239" s="44">
        <v>34.799999999999997</v>
      </c>
      <c r="E239" s="45">
        <v>0</v>
      </c>
      <c r="F239" s="45">
        <v>52.2</v>
      </c>
      <c r="G239" s="45">
        <v>13.34</v>
      </c>
      <c r="H239" s="45">
        <v>6.5076000000000001</v>
      </c>
      <c r="I239" s="45">
        <v>6.38</v>
      </c>
      <c r="J239" s="45">
        <v>6.38</v>
      </c>
      <c r="K239" s="45">
        <v>6.38</v>
      </c>
      <c r="L239" s="45">
        <v>0</v>
      </c>
      <c r="M239" s="45">
        <v>0</v>
      </c>
      <c r="N239" s="45">
        <v>0</v>
      </c>
      <c r="O239" s="45">
        <v>0</v>
      </c>
      <c r="P239" s="45">
        <v>0</v>
      </c>
      <c r="Q239" s="45">
        <v>0</v>
      </c>
      <c r="R239" s="45">
        <v>34.799999999999997</v>
      </c>
      <c r="S239" s="45">
        <v>52.2</v>
      </c>
      <c r="T239" s="45">
        <v>50.193199999999997</v>
      </c>
      <c r="U239" s="45">
        <v>49.688600000000001</v>
      </c>
      <c r="V239" s="45">
        <v>47.681800000000003</v>
      </c>
      <c r="W239" s="45">
        <v>19.14</v>
      </c>
      <c r="X239" s="45">
        <v>41.585999999999999</v>
      </c>
      <c r="Y239" s="45">
        <v>41.585999999999999</v>
      </c>
      <c r="Z239" s="45">
        <v>38.767200000000003</v>
      </c>
    </row>
    <row r="240" spans="1:26" x14ac:dyDescent="0.25">
      <c r="A240" s="59"/>
      <c r="B240" s="60"/>
      <c r="C240" s="61"/>
      <c r="D240" s="62"/>
      <c r="E240" s="63"/>
      <c r="F240" s="63"/>
      <c r="G240" s="63"/>
      <c r="H240" s="63"/>
      <c r="I240" s="63"/>
      <c r="J240" s="63"/>
      <c r="K240" s="63"/>
      <c r="L240" s="63"/>
      <c r="M240" s="63"/>
      <c r="N240" s="63"/>
      <c r="O240" s="63"/>
      <c r="P240" s="63"/>
      <c r="Q240" s="63"/>
      <c r="R240" s="63"/>
      <c r="S240" s="63"/>
      <c r="T240" s="63"/>
      <c r="U240" s="63"/>
      <c r="V240" s="63"/>
      <c r="W240" s="63"/>
      <c r="X240" s="63"/>
      <c r="Y240" s="63"/>
      <c r="Z240" s="63"/>
    </row>
    <row r="241" spans="1:26" x14ac:dyDescent="0.25">
      <c r="A241" s="56" t="s">
        <v>238</v>
      </c>
      <c r="B241" s="57" t="s">
        <v>34</v>
      </c>
      <c r="C241" s="43">
        <v>94761</v>
      </c>
      <c r="D241" s="44">
        <v>298.2</v>
      </c>
      <c r="E241" s="45">
        <v>0</v>
      </c>
      <c r="F241" s="45">
        <v>447.3</v>
      </c>
      <c r="G241" s="45">
        <v>114.31</v>
      </c>
      <c r="H241" s="45">
        <v>55.763400000000004</v>
      </c>
      <c r="I241" s="45">
        <v>54.67</v>
      </c>
      <c r="J241" s="45">
        <v>54.67</v>
      </c>
      <c r="K241" s="45">
        <v>54.67</v>
      </c>
      <c r="L241" s="45">
        <v>0</v>
      </c>
      <c r="M241" s="45">
        <v>0</v>
      </c>
      <c r="N241" s="45">
        <v>0</v>
      </c>
      <c r="O241" s="45">
        <v>0</v>
      </c>
      <c r="P241" s="45">
        <v>0</v>
      </c>
      <c r="Q241" s="45">
        <v>0</v>
      </c>
      <c r="R241" s="45">
        <v>298.2</v>
      </c>
      <c r="S241" s="45">
        <v>447.3</v>
      </c>
      <c r="T241" s="45">
        <v>430.10379999999998</v>
      </c>
      <c r="U241" s="45">
        <v>425.7799</v>
      </c>
      <c r="V241" s="45">
        <v>408.58370000000002</v>
      </c>
      <c r="W241" s="45">
        <v>164.01000000000002</v>
      </c>
      <c r="X241" s="45">
        <v>356.34899999999999</v>
      </c>
      <c r="Y241" s="45">
        <v>356.34899999999999</v>
      </c>
      <c r="Z241" s="45">
        <v>332.19479999999999</v>
      </c>
    </row>
    <row r="242" spans="1:26" x14ac:dyDescent="0.25">
      <c r="A242" s="59"/>
      <c r="B242" s="60"/>
      <c r="C242" s="61"/>
      <c r="D242" s="62"/>
      <c r="E242" s="63"/>
      <c r="F242" s="63"/>
      <c r="G242" s="63"/>
      <c r="H242" s="63"/>
      <c r="I242" s="63"/>
      <c r="J242" s="63"/>
      <c r="K242" s="63"/>
      <c r="L242" s="63"/>
      <c r="M242" s="63"/>
      <c r="N242" s="63"/>
      <c r="O242" s="63"/>
      <c r="P242" s="63"/>
      <c r="Q242" s="63"/>
      <c r="R242" s="63"/>
      <c r="S242" s="63"/>
      <c r="T242" s="63"/>
      <c r="U242" s="63"/>
      <c r="V242" s="63"/>
      <c r="W242" s="63"/>
      <c r="X242" s="63"/>
      <c r="Y242" s="63"/>
      <c r="Z242" s="63"/>
    </row>
    <row r="243" spans="1:26" x14ac:dyDescent="0.25">
      <c r="A243" s="56" t="s">
        <v>239</v>
      </c>
      <c r="B243" s="57" t="s">
        <v>34</v>
      </c>
      <c r="C243" s="43">
        <v>94762</v>
      </c>
      <c r="D243" s="44">
        <v>313.8</v>
      </c>
      <c r="E243" s="45">
        <v>57.53</v>
      </c>
      <c r="F243" s="45">
        <v>470.7</v>
      </c>
      <c r="G243" s="45">
        <v>120.29</v>
      </c>
      <c r="H243" s="45">
        <v>58.680600000000005</v>
      </c>
      <c r="I243" s="45">
        <v>57.53</v>
      </c>
      <c r="J243" s="45">
        <v>57.53</v>
      </c>
      <c r="K243" s="45">
        <v>57.53</v>
      </c>
      <c r="L243" s="45">
        <v>129.84245399999998</v>
      </c>
      <c r="M243" s="45">
        <v>129.84245399999998</v>
      </c>
      <c r="N243" s="45">
        <v>129.84245399999998</v>
      </c>
      <c r="O243" s="45">
        <v>129.84245399999998</v>
      </c>
      <c r="P243" s="45">
        <v>129.84245399999998</v>
      </c>
      <c r="Q243" s="45">
        <v>129.84245399999998</v>
      </c>
      <c r="R243" s="45">
        <v>313.8</v>
      </c>
      <c r="S243" s="45">
        <v>470.7</v>
      </c>
      <c r="T243" s="45">
        <v>452.60419999999999</v>
      </c>
      <c r="U243" s="45">
        <v>448.05410000000001</v>
      </c>
      <c r="V243" s="45">
        <v>429.95830000000001</v>
      </c>
      <c r="W243" s="45">
        <v>172.59</v>
      </c>
      <c r="X243" s="45">
        <v>374.99099999999999</v>
      </c>
      <c r="Y243" s="45">
        <v>374.99099999999999</v>
      </c>
      <c r="Z243" s="45">
        <v>349.57319999999999</v>
      </c>
    </row>
    <row r="244" spans="1:26" x14ac:dyDescent="0.25">
      <c r="A244" s="59"/>
      <c r="B244" s="60"/>
      <c r="C244" s="61"/>
      <c r="D244" s="62"/>
      <c r="E244" s="63"/>
      <c r="F244" s="63"/>
      <c r="G244" s="63"/>
      <c r="H244" s="63"/>
      <c r="I244" s="63"/>
      <c r="J244" s="63"/>
      <c r="K244" s="63"/>
      <c r="L244" s="63"/>
      <c r="M244" s="63"/>
      <c r="N244" s="63"/>
      <c r="O244" s="63"/>
      <c r="P244" s="63"/>
      <c r="Q244" s="63"/>
      <c r="R244" s="63"/>
      <c r="S244" s="63"/>
      <c r="T244" s="63"/>
      <c r="U244" s="63"/>
      <c r="V244" s="63"/>
      <c r="W244" s="63"/>
      <c r="X244" s="63"/>
      <c r="Y244" s="63"/>
      <c r="Z244" s="63"/>
    </row>
    <row r="245" spans="1:26" x14ac:dyDescent="0.25">
      <c r="A245" s="56" t="s">
        <v>240</v>
      </c>
      <c r="B245" s="57" t="s">
        <v>34</v>
      </c>
      <c r="C245" s="43">
        <v>95801</v>
      </c>
      <c r="D245" s="44">
        <v>421.2</v>
      </c>
      <c r="E245" s="45">
        <v>77.22</v>
      </c>
      <c r="F245" s="45">
        <v>631.80000000000007</v>
      </c>
      <c r="G245" s="45">
        <v>161.46</v>
      </c>
      <c r="H245" s="45">
        <v>78.764399999999995</v>
      </c>
      <c r="I245" s="45">
        <v>77.22</v>
      </c>
      <c r="J245" s="45">
        <v>77.22</v>
      </c>
      <c r="K245" s="45">
        <v>77.22</v>
      </c>
      <c r="L245" s="45">
        <v>104.864696</v>
      </c>
      <c r="M245" s="45">
        <v>104.864696</v>
      </c>
      <c r="N245" s="45">
        <v>104.864696</v>
      </c>
      <c r="O245" s="45">
        <v>104.864696</v>
      </c>
      <c r="P245" s="45">
        <v>104.864696</v>
      </c>
      <c r="Q245" s="45">
        <v>104.864696</v>
      </c>
      <c r="R245" s="45">
        <v>421.2</v>
      </c>
      <c r="S245" s="45">
        <v>631.80000000000007</v>
      </c>
      <c r="T245" s="45">
        <v>607.51080000000002</v>
      </c>
      <c r="U245" s="45">
        <v>601.40340000000003</v>
      </c>
      <c r="V245" s="45">
        <v>577.11419999999998</v>
      </c>
      <c r="W245" s="45">
        <v>231.66000000000003</v>
      </c>
      <c r="X245" s="45">
        <v>503.334</v>
      </c>
      <c r="Y245" s="45">
        <v>503.334</v>
      </c>
      <c r="Z245" s="45">
        <v>469.21679999999998</v>
      </c>
    </row>
    <row r="246" spans="1:26" x14ac:dyDescent="0.25">
      <c r="A246" s="59"/>
      <c r="B246" s="60"/>
      <c r="C246" s="61"/>
      <c r="D246" s="62"/>
      <c r="E246" s="63"/>
      <c r="F246" s="63"/>
      <c r="G246" s="63"/>
      <c r="H246" s="63"/>
      <c r="I246" s="63"/>
      <c r="J246" s="63"/>
      <c r="K246" s="63"/>
      <c r="L246" s="63"/>
      <c r="M246" s="63"/>
      <c r="N246" s="63"/>
      <c r="O246" s="63"/>
      <c r="P246" s="63"/>
      <c r="Q246" s="63"/>
      <c r="R246" s="63"/>
      <c r="S246" s="63"/>
      <c r="T246" s="63"/>
      <c r="U246" s="63"/>
      <c r="V246" s="63"/>
      <c r="W246" s="63"/>
      <c r="X246" s="63"/>
      <c r="Y246" s="63"/>
      <c r="Z246" s="63"/>
    </row>
    <row r="247" spans="1:26" x14ac:dyDescent="0.25">
      <c r="A247" s="56" t="s">
        <v>241</v>
      </c>
      <c r="B247" s="57" t="s">
        <v>34</v>
      </c>
      <c r="C247" s="43">
        <v>95810</v>
      </c>
      <c r="D247" s="44">
        <v>1746</v>
      </c>
      <c r="E247" s="45">
        <v>320.10000000000002</v>
      </c>
      <c r="F247" s="45">
        <v>2619</v>
      </c>
      <c r="G247" s="45">
        <v>669.30000000000007</v>
      </c>
      <c r="H247" s="45">
        <v>326.50200000000001</v>
      </c>
      <c r="I247" s="45">
        <v>320.10000000000002</v>
      </c>
      <c r="J247" s="45">
        <v>320.10000000000002</v>
      </c>
      <c r="K247" s="45">
        <v>320.10000000000002</v>
      </c>
      <c r="L247" s="45">
        <v>855.60886600000003</v>
      </c>
      <c r="M247" s="45">
        <v>855.60886600000003</v>
      </c>
      <c r="N247" s="45">
        <v>855.60886600000003</v>
      </c>
      <c r="O247" s="45">
        <v>855.60886600000003</v>
      </c>
      <c r="P247" s="45">
        <v>855.60886600000003</v>
      </c>
      <c r="Q247" s="45">
        <v>855.60886600000003</v>
      </c>
      <c r="R247" s="45">
        <v>1746</v>
      </c>
      <c r="S247" s="45">
        <v>2619</v>
      </c>
      <c r="T247" s="45">
        <v>2518.3139999999999</v>
      </c>
      <c r="U247" s="45">
        <v>2492.9969999999998</v>
      </c>
      <c r="V247" s="45">
        <v>2392.3110000000001</v>
      </c>
      <c r="W247" s="45">
        <v>960.30000000000007</v>
      </c>
      <c r="X247" s="45">
        <v>2086.4699999999998</v>
      </c>
      <c r="Y247" s="45">
        <v>2086.4699999999998</v>
      </c>
      <c r="Z247" s="45">
        <v>1945.0440000000001</v>
      </c>
    </row>
    <row r="248" spans="1:26" x14ac:dyDescent="0.25">
      <c r="A248" s="59"/>
      <c r="B248" s="60"/>
      <c r="C248" s="61"/>
      <c r="D248" s="62"/>
      <c r="E248" s="63"/>
      <c r="F248" s="63"/>
      <c r="G248" s="63"/>
      <c r="H248" s="63"/>
      <c r="I248" s="63"/>
      <c r="J248" s="63"/>
      <c r="K248" s="63"/>
      <c r="L248" s="63"/>
      <c r="M248" s="63"/>
      <c r="N248" s="63"/>
      <c r="O248" s="63"/>
      <c r="P248" s="63"/>
      <c r="Q248" s="63"/>
      <c r="R248" s="63"/>
      <c r="S248" s="63"/>
      <c r="T248" s="63"/>
      <c r="U248" s="63"/>
      <c r="V248" s="63"/>
      <c r="W248" s="63"/>
      <c r="X248" s="63"/>
      <c r="Y248" s="63"/>
      <c r="Z248" s="63"/>
    </row>
    <row r="249" spans="1:26" x14ac:dyDescent="0.25">
      <c r="A249" s="56" t="s">
        <v>242</v>
      </c>
      <c r="B249" s="57" t="s">
        <v>34</v>
      </c>
      <c r="C249" s="43">
        <v>95811</v>
      </c>
      <c r="D249" s="44">
        <v>1940.3999999999999</v>
      </c>
      <c r="E249" s="45">
        <v>355.74</v>
      </c>
      <c r="F249" s="45">
        <v>2910.6</v>
      </c>
      <c r="G249" s="45">
        <v>743.82</v>
      </c>
      <c r="H249" s="45">
        <v>362.85480000000001</v>
      </c>
      <c r="I249" s="45">
        <v>355.74</v>
      </c>
      <c r="J249" s="45">
        <v>355.74</v>
      </c>
      <c r="K249" s="45">
        <v>355.74</v>
      </c>
      <c r="L249" s="45">
        <v>855.60886600000003</v>
      </c>
      <c r="M249" s="45">
        <v>855.60886600000003</v>
      </c>
      <c r="N249" s="45">
        <v>855.60886600000003</v>
      </c>
      <c r="O249" s="45">
        <v>855.60886600000003</v>
      </c>
      <c r="P249" s="45">
        <v>855.60886600000003</v>
      </c>
      <c r="Q249" s="45">
        <v>855.60886600000003</v>
      </c>
      <c r="R249" s="45">
        <v>1940.3999999999999</v>
      </c>
      <c r="S249" s="45">
        <v>2910.6</v>
      </c>
      <c r="T249" s="45">
        <v>2798.7035999999998</v>
      </c>
      <c r="U249" s="45">
        <v>2770.5678000000003</v>
      </c>
      <c r="V249" s="45">
        <v>2658.6714000000002</v>
      </c>
      <c r="W249" s="45">
        <v>1067.22</v>
      </c>
      <c r="X249" s="45">
        <v>2318.7779999999998</v>
      </c>
      <c r="Y249" s="45">
        <v>2318.7779999999998</v>
      </c>
      <c r="Z249" s="45">
        <v>2161.6055999999999</v>
      </c>
    </row>
  </sheetData>
  <mergeCells count="3">
    <mergeCell ref="G9:K9"/>
    <mergeCell ref="L9:R9"/>
    <mergeCell ref="S9:Z9"/>
  </mergeCells>
  <hyperlinks>
    <hyperlink ref="A7" location="'START HERE'!A1" display="Return to Main Screen"/>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88"/>
  <sheetViews>
    <sheetView zoomScale="90" zoomScaleNormal="90" workbookViewId="0">
      <pane ySplit="10" topLeftCell="A11" activePane="bottomLeft" state="frozen"/>
      <selection pane="bottomLeft" activeCell="B33" sqref="B33"/>
    </sheetView>
  </sheetViews>
  <sheetFormatPr defaultColWidth="12.7109375" defaultRowHeight="14.25" x14ac:dyDescent="0.25"/>
  <cols>
    <col min="1" max="1" width="66.140625" style="22" bestFit="1" customWidth="1"/>
    <col min="2" max="2" width="24.85546875" style="22" customWidth="1"/>
    <col min="3" max="16384" width="12.7109375" style="22"/>
  </cols>
  <sheetData>
    <row r="1" spans="1:26" x14ac:dyDescent="0.25">
      <c r="A1" s="19" t="s">
        <v>0</v>
      </c>
      <c r="B1" s="20"/>
      <c r="C1" s="21"/>
      <c r="E1" s="23"/>
      <c r="H1" s="24"/>
      <c r="I1" s="24"/>
      <c r="J1" s="24"/>
      <c r="K1" s="24"/>
      <c r="L1" s="24"/>
      <c r="M1" s="24"/>
      <c r="N1" s="24"/>
      <c r="O1" s="24"/>
      <c r="P1" s="24"/>
      <c r="Q1" s="24"/>
      <c r="R1" s="24"/>
      <c r="S1" s="24"/>
      <c r="T1" s="24"/>
      <c r="U1" s="24"/>
      <c r="V1" s="24"/>
      <c r="W1" s="24"/>
      <c r="X1" s="24"/>
      <c r="Y1" s="24"/>
      <c r="Z1" s="24"/>
    </row>
    <row r="2" spans="1:26" x14ac:dyDescent="0.25">
      <c r="A2" s="25" t="s">
        <v>439</v>
      </c>
      <c r="B2" s="26"/>
      <c r="E2" s="23"/>
      <c r="H2" s="24"/>
      <c r="I2" s="24"/>
      <c r="J2" s="24"/>
      <c r="K2" s="24"/>
      <c r="L2" s="24"/>
      <c r="M2" s="24"/>
      <c r="N2" s="24"/>
      <c r="O2" s="24"/>
      <c r="P2" s="24"/>
      <c r="Q2" s="24"/>
      <c r="R2" s="24"/>
      <c r="S2" s="24"/>
      <c r="T2" s="24"/>
      <c r="U2" s="24"/>
      <c r="V2" s="24"/>
      <c r="W2" s="24"/>
      <c r="X2" s="24"/>
      <c r="Y2" s="24"/>
      <c r="Z2" s="24"/>
    </row>
    <row r="3" spans="1:26" x14ac:dyDescent="0.25">
      <c r="A3" s="19" t="s">
        <v>428</v>
      </c>
      <c r="B3" s="26"/>
      <c r="E3" s="23"/>
      <c r="H3" s="24" t="s">
        <v>1</v>
      </c>
      <c r="I3" s="24"/>
      <c r="J3" s="24"/>
      <c r="K3" s="24"/>
      <c r="L3" s="24"/>
      <c r="M3" s="24"/>
      <c r="N3" s="24"/>
      <c r="O3" s="24"/>
      <c r="P3" s="24"/>
      <c r="Q3" s="24"/>
      <c r="R3" s="24"/>
      <c r="S3" s="24"/>
      <c r="T3" s="24"/>
      <c r="U3" s="24"/>
      <c r="V3" s="24"/>
      <c r="W3" s="24"/>
      <c r="X3" s="24"/>
      <c r="Y3" s="24"/>
      <c r="Z3" s="24"/>
    </row>
    <row r="4" spans="1:26" x14ac:dyDescent="0.25">
      <c r="A4" s="27"/>
      <c r="B4" s="26"/>
      <c r="E4" s="23"/>
      <c r="H4" s="24"/>
      <c r="I4" s="24"/>
      <c r="J4" s="24"/>
      <c r="K4" s="24"/>
      <c r="L4" s="24"/>
      <c r="M4" s="24"/>
      <c r="N4" s="24"/>
      <c r="O4" s="24"/>
      <c r="P4" s="24"/>
      <c r="Q4" s="24"/>
      <c r="R4" s="24"/>
      <c r="S4" s="24"/>
      <c r="T4" s="24"/>
      <c r="U4" s="24"/>
      <c r="V4" s="24"/>
      <c r="W4" s="24"/>
      <c r="X4" s="24"/>
      <c r="Y4" s="24"/>
      <c r="Z4" s="24"/>
    </row>
    <row r="5" spans="1:26" x14ac:dyDescent="0.25">
      <c r="A5" s="27"/>
      <c r="B5" s="26"/>
      <c r="E5" s="23"/>
      <c r="H5" s="24"/>
      <c r="I5" s="24"/>
      <c r="J5" s="24"/>
      <c r="K5" s="24"/>
      <c r="L5" s="24"/>
      <c r="M5" s="24"/>
      <c r="N5" s="24"/>
      <c r="O5" s="24"/>
      <c r="P5" s="24"/>
      <c r="Q5" s="24"/>
      <c r="R5" s="24"/>
      <c r="S5" s="24"/>
      <c r="T5" s="24"/>
      <c r="U5" s="24"/>
      <c r="V5" s="24"/>
      <c r="W5" s="24"/>
      <c r="X5" s="24"/>
      <c r="Y5" s="24"/>
      <c r="Z5" s="24"/>
    </row>
    <row r="6" spans="1:26" x14ac:dyDescent="0.25">
      <c r="A6" s="27"/>
      <c r="B6" s="26"/>
      <c r="E6" s="23"/>
      <c r="H6" s="28" t="s">
        <v>2</v>
      </c>
      <c r="I6" s="24"/>
      <c r="J6" s="24"/>
      <c r="K6" s="24"/>
      <c r="L6" s="24"/>
      <c r="M6" s="24"/>
      <c r="N6" s="24"/>
      <c r="O6" s="24"/>
      <c r="P6" s="24"/>
      <c r="Q6" s="24"/>
      <c r="R6" s="24"/>
      <c r="S6" s="24"/>
      <c r="T6" s="24"/>
      <c r="U6" s="24"/>
      <c r="V6" s="24"/>
      <c r="W6" s="24"/>
      <c r="X6" s="24"/>
      <c r="Y6" s="24"/>
      <c r="Z6" s="24"/>
    </row>
    <row r="7" spans="1:26" x14ac:dyDescent="0.25">
      <c r="A7" s="29" t="s">
        <v>3</v>
      </c>
      <c r="B7" s="26"/>
      <c r="E7" s="30"/>
      <c r="H7" s="31" t="s">
        <v>1</v>
      </c>
      <c r="I7" s="24"/>
      <c r="J7" s="24"/>
      <c r="K7" s="24"/>
      <c r="L7" s="24"/>
      <c r="M7" s="24"/>
      <c r="N7" s="24"/>
      <c r="O7" s="24"/>
      <c r="P7" s="24"/>
      <c r="Q7" s="24"/>
      <c r="R7" s="24"/>
      <c r="S7" s="24"/>
      <c r="T7" s="24"/>
      <c r="U7" s="24"/>
      <c r="V7" s="24"/>
      <c r="W7" s="24"/>
      <c r="X7" s="24"/>
      <c r="Y7" s="24"/>
      <c r="Z7" s="24"/>
    </row>
    <row r="8" spans="1:26" ht="15" thickBot="1" x14ac:dyDescent="0.3">
      <c r="A8" s="29"/>
      <c r="B8" s="26"/>
      <c r="E8" s="30"/>
      <c r="H8" s="31"/>
      <c r="I8" s="24"/>
      <c r="J8" s="24"/>
      <c r="K8" s="24"/>
      <c r="L8" s="24"/>
      <c r="M8" s="24"/>
      <c r="N8" s="24"/>
      <c r="O8" s="24"/>
      <c r="P8" s="24"/>
      <c r="Q8" s="24"/>
      <c r="R8" s="24"/>
      <c r="S8" s="24"/>
      <c r="T8" s="24"/>
      <c r="U8" s="24"/>
      <c r="V8" s="24"/>
      <c r="W8" s="24"/>
      <c r="X8" s="24"/>
      <c r="Y8" s="24"/>
      <c r="Z8" s="24"/>
    </row>
    <row r="9" spans="1:26" ht="14.25" customHeight="1" thickBot="1" x14ac:dyDescent="0.3">
      <c r="A9" s="27"/>
      <c r="C9" s="32"/>
      <c r="D9" s="32"/>
      <c r="E9" s="22" t="s">
        <v>1</v>
      </c>
      <c r="G9" s="178" t="s">
        <v>429</v>
      </c>
      <c r="H9" s="179"/>
      <c r="I9" s="179"/>
      <c r="J9" s="179"/>
      <c r="K9" s="180"/>
      <c r="L9" s="181" t="s">
        <v>430</v>
      </c>
      <c r="M9" s="181"/>
      <c r="N9" s="181"/>
      <c r="O9" s="181"/>
      <c r="P9" s="181"/>
      <c r="Q9" s="181"/>
      <c r="R9" s="182"/>
      <c r="S9" s="183" t="s">
        <v>6</v>
      </c>
      <c r="T9" s="183"/>
      <c r="U9" s="183"/>
      <c r="V9" s="183"/>
      <c r="W9" s="183"/>
      <c r="X9" s="183"/>
      <c r="Y9" s="183"/>
      <c r="Z9" s="183"/>
    </row>
    <row r="10" spans="1:26" ht="57.75" thickBot="1" x14ac:dyDescent="0.3">
      <c r="A10" s="162" t="s">
        <v>7</v>
      </c>
      <c r="B10" s="126" t="s">
        <v>8</v>
      </c>
      <c r="C10" s="34" t="s">
        <v>9</v>
      </c>
      <c r="D10" s="35" t="s">
        <v>10</v>
      </c>
      <c r="E10" s="36" t="s">
        <v>11</v>
      </c>
      <c r="F10" s="36" t="s">
        <v>12</v>
      </c>
      <c r="G10" s="118" t="s">
        <v>431</v>
      </c>
      <c r="H10" s="118" t="s">
        <v>14</v>
      </c>
      <c r="I10" s="118" t="s">
        <v>15</v>
      </c>
      <c r="J10" s="118" t="s">
        <v>16</v>
      </c>
      <c r="K10" s="118" t="s">
        <v>17</v>
      </c>
      <c r="L10" s="119" t="s">
        <v>18</v>
      </c>
      <c r="M10" s="119" t="s">
        <v>19</v>
      </c>
      <c r="N10" s="119" t="s">
        <v>20</v>
      </c>
      <c r="O10" s="119" t="s">
        <v>21</v>
      </c>
      <c r="P10" s="119" t="s">
        <v>22</v>
      </c>
      <c r="Q10" s="119" t="s">
        <v>24</v>
      </c>
      <c r="R10" s="119" t="s">
        <v>23</v>
      </c>
      <c r="S10" s="120" t="s">
        <v>25</v>
      </c>
      <c r="T10" s="120" t="s">
        <v>26</v>
      </c>
      <c r="U10" s="120" t="s">
        <v>27</v>
      </c>
      <c r="V10" s="120" t="s">
        <v>28</v>
      </c>
      <c r="W10" s="120" t="s">
        <v>29</v>
      </c>
      <c r="X10" s="120" t="s">
        <v>30</v>
      </c>
      <c r="Y10" s="120" t="s">
        <v>31</v>
      </c>
      <c r="Z10" s="120" t="s">
        <v>32</v>
      </c>
    </row>
    <row r="11" spans="1:26" x14ac:dyDescent="0.25">
      <c r="A11" s="37"/>
      <c r="B11" s="37"/>
      <c r="C11" s="38"/>
      <c r="D11" s="39"/>
      <c r="E11" s="38"/>
      <c r="F11" s="38"/>
      <c r="G11" s="40"/>
      <c r="H11" s="40"/>
      <c r="I11" s="40"/>
      <c r="J11" s="40"/>
      <c r="K11" s="40"/>
      <c r="L11" s="40"/>
      <c r="M11" s="40"/>
      <c r="N11" s="40"/>
      <c r="O11" s="40"/>
      <c r="P11" s="40"/>
      <c r="Q11" s="40"/>
      <c r="R11" s="40"/>
      <c r="S11" s="40"/>
      <c r="T11" s="40"/>
      <c r="U11" s="40"/>
      <c r="V11" s="40"/>
      <c r="W11" s="40"/>
      <c r="X11" s="40"/>
      <c r="Y11" s="40"/>
      <c r="Z11" s="40"/>
    </row>
    <row r="12" spans="1:26" x14ac:dyDescent="0.25">
      <c r="A12" s="41" t="s">
        <v>243</v>
      </c>
      <c r="B12" s="49" t="s">
        <v>58</v>
      </c>
      <c r="C12" s="43">
        <v>97012</v>
      </c>
      <c r="D12" s="44">
        <v>221.4</v>
      </c>
      <c r="E12" s="45">
        <v>13.75</v>
      </c>
      <c r="F12" s="45">
        <v>332.1</v>
      </c>
      <c r="G12" s="45">
        <v>84.87</v>
      </c>
      <c r="H12" s="45">
        <v>41.401800000000001</v>
      </c>
      <c r="I12" s="45">
        <v>40.590000000000003</v>
      </c>
      <c r="J12" s="45">
        <v>40.590000000000003</v>
      </c>
      <c r="K12" s="45">
        <v>40.590000000000003</v>
      </c>
      <c r="L12" s="45">
        <v>13.75</v>
      </c>
      <c r="M12" s="45">
        <v>13.75</v>
      </c>
      <c r="N12" s="45">
        <v>13.75</v>
      </c>
      <c r="O12" s="45">
        <v>13.75</v>
      </c>
      <c r="P12" s="45">
        <v>13.75</v>
      </c>
      <c r="Q12" s="45">
        <v>13.75</v>
      </c>
      <c r="R12" s="45">
        <v>221.4</v>
      </c>
      <c r="S12" s="45">
        <v>332.1</v>
      </c>
      <c r="T12" s="45">
        <v>21.68</v>
      </c>
      <c r="U12" s="45">
        <v>21.68</v>
      </c>
      <c r="V12" s="45">
        <v>21.68</v>
      </c>
      <c r="W12" s="45">
        <v>121.77000000000001</v>
      </c>
      <c r="X12" s="45">
        <v>264.57299999999998</v>
      </c>
      <c r="Y12" s="45">
        <v>264.57299999999998</v>
      </c>
      <c r="Z12" s="45">
        <v>246.6396</v>
      </c>
    </row>
    <row r="13" spans="1:26" x14ac:dyDescent="0.25">
      <c r="A13" s="74"/>
      <c r="B13" s="74"/>
      <c r="C13" s="74"/>
      <c r="D13" s="75"/>
      <c r="E13" s="74"/>
      <c r="F13" s="74"/>
      <c r="G13" s="74"/>
      <c r="H13" s="74"/>
      <c r="I13" s="74"/>
      <c r="J13" s="74"/>
      <c r="K13" s="74"/>
      <c r="L13" s="74"/>
      <c r="M13" s="74"/>
      <c r="N13" s="74"/>
      <c r="O13" s="74"/>
      <c r="P13" s="74"/>
      <c r="Q13" s="74"/>
      <c r="R13" s="74"/>
      <c r="S13" s="74"/>
      <c r="T13" s="74"/>
      <c r="U13" s="74"/>
      <c r="V13" s="74"/>
      <c r="W13" s="74"/>
      <c r="X13" s="74"/>
      <c r="Y13" s="74"/>
      <c r="Z13" s="74"/>
    </row>
    <row r="14" spans="1:26" x14ac:dyDescent="0.25">
      <c r="A14" s="41" t="s">
        <v>244</v>
      </c>
      <c r="B14" s="49" t="s">
        <v>58</v>
      </c>
      <c r="C14" s="43">
        <v>97018</v>
      </c>
      <c r="D14" s="44">
        <v>94.8</v>
      </c>
      <c r="E14" s="45">
        <v>5.37</v>
      </c>
      <c r="F14" s="45">
        <v>142.20000000000002</v>
      </c>
      <c r="G14" s="45">
        <v>36.340000000000003</v>
      </c>
      <c r="H14" s="45">
        <v>17.727599999999999</v>
      </c>
      <c r="I14" s="45">
        <v>17.38</v>
      </c>
      <c r="J14" s="45">
        <v>17.38</v>
      </c>
      <c r="K14" s="45">
        <v>17.38</v>
      </c>
      <c r="L14" s="45">
        <v>5.37</v>
      </c>
      <c r="M14" s="45">
        <v>5.37</v>
      </c>
      <c r="N14" s="45">
        <v>5.37</v>
      </c>
      <c r="O14" s="45">
        <v>5.37</v>
      </c>
      <c r="P14" s="45">
        <v>5.37</v>
      </c>
      <c r="Q14" s="45">
        <v>5.37</v>
      </c>
      <c r="R14" s="45">
        <v>94.8</v>
      </c>
      <c r="S14" s="45">
        <v>142.20000000000002</v>
      </c>
      <c r="T14" s="45">
        <v>10.28</v>
      </c>
      <c r="U14" s="45">
        <v>10.28</v>
      </c>
      <c r="V14" s="45">
        <v>10.28</v>
      </c>
      <c r="W14" s="45">
        <v>52.14</v>
      </c>
      <c r="X14" s="45">
        <v>113.286</v>
      </c>
      <c r="Y14" s="45">
        <v>113.286</v>
      </c>
      <c r="Z14" s="45">
        <v>105.60720000000001</v>
      </c>
    </row>
    <row r="15" spans="1:26" x14ac:dyDescent="0.25">
      <c r="A15" s="74"/>
      <c r="B15" s="74"/>
      <c r="C15" s="74"/>
      <c r="D15" s="75"/>
      <c r="E15" s="74"/>
      <c r="F15" s="74"/>
      <c r="G15" s="74"/>
      <c r="H15" s="74"/>
      <c r="I15" s="74"/>
      <c r="J15" s="74"/>
      <c r="K15" s="74"/>
      <c r="L15" s="74"/>
      <c r="M15" s="74"/>
      <c r="N15" s="74"/>
      <c r="O15" s="74"/>
      <c r="P15" s="74"/>
      <c r="Q15" s="74"/>
      <c r="R15" s="74"/>
      <c r="S15" s="74"/>
      <c r="T15" s="74"/>
      <c r="U15" s="74"/>
      <c r="V15" s="74"/>
      <c r="W15" s="74"/>
      <c r="X15" s="74"/>
      <c r="Y15" s="74"/>
      <c r="Z15" s="74"/>
    </row>
    <row r="16" spans="1:26" x14ac:dyDescent="0.25">
      <c r="A16" s="41" t="s">
        <v>245</v>
      </c>
      <c r="B16" s="49" t="s">
        <v>58</v>
      </c>
      <c r="C16" s="43">
        <v>97035</v>
      </c>
      <c r="D16" s="44">
        <v>199.79999999999998</v>
      </c>
      <c r="E16" s="45">
        <v>13.57</v>
      </c>
      <c r="F16" s="45">
        <v>299.7</v>
      </c>
      <c r="G16" s="45">
        <v>76.59</v>
      </c>
      <c r="H16" s="45">
        <v>37.3626</v>
      </c>
      <c r="I16" s="45">
        <v>36.630000000000003</v>
      </c>
      <c r="J16" s="45">
        <v>36.630000000000003</v>
      </c>
      <c r="K16" s="45">
        <v>36.630000000000003</v>
      </c>
      <c r="L16" s="45">
        <v>13.57</v>
      </c>
      <c r="M16" s="45">
        <v>13.57</v>
      </c>
      <c r="N16" s="45">
        <v>13.57</v>
      </c>
      <c r="O16" s="45">
        <v>13.57</v>
      </c>
      <c r="P16" s="45">
        <v>13.57</v>
      </c>
      <c r="Q16" s="45">
        <v>13.57</v>
      </c>
      <c r="R16" s="45">
        <v>199.79999999999998</v>
      </c>
      <c r="S16" s="45">
        <v>299.7</v>
      </c>
      <c r="T16" s="45">
        <v>18</v>
      </c>
      <c r="U16" s="45">
        <v>18</v>
      </c>
      <c r="V16" s="45">
        <v>18</v>
      </c>
      <c r="W16" s="45">
        <v>109.89</v>
      </c>
      <c r="X16" s="45">
        <v>238.761</v>
      </c>
      <c r="Y16" s="45">
        <v>238.761</v>
      </c>
      <c r="Z16" s="45">
        <v>222.5772</v>
      </c>
    </row>
    <row r="17" spans="1:26" x14ac:dyDescent="0.25">
      <c r="A17" s="74"/>
      <c r="B17" s="74"/>
      <c r="C17" s="74"/>
      <c r="D17" s="75"/>
      <c r="E17" s="74"/>
      <c r="F17" s="74"/>
      <c r="G17" s="74"/>
      <c r="H17" s="74"/>
      <c r="I17" s="74"/>
      <c r="J17" s="74"/>
      <c r="K17" s="74"/>
      <c r="L17" s="74"/>
      <c r="M17" s="74"/>
      <c r="N17" s="74"/>
      <c r="O17" s="74"/>
      <c r="P17" s="74"/>
      <c r="Q17" s="74"/>
      <c r="R17" s="74"/>
      <c r="S17" s="74"/>
      <c r="T17" s="74"/>
      <c r="U17" s="74"/>
      <c r="V17" s="74"/>
      <c r="W17" s="74"/>
      <c r="X17" s="74"/>
      <c r="Y17" s="74"/>
      <c r="Z17" s="74"/>
    </row>
    <row r="18" spans="1:26" x14ac:dyDescent="0.25">
      <c r="A18" s="41" t="s">
        <v>246</v>
      </c>
      <c r="B18" s="49" t="s">
        <v>58</v>
      </c>
      <c r="C18" s="43">
        <v>97110</v>
      </c>
      <c r="D18" s="44">
        <v>181.79999999999998</v>
      </c>
      <c r="E18" s="45">
        <v>28.17</v>
      </c>
      <c r="F18" s="45">
        <v>272.7</v>
      </c>
      <c r="G18" s="45">
        <v>69.69</v>
      </c>
      <c r="H18" s="45">
        <v>33.996600000000001</v>
      </c>
      <c r="I18" s="45">
        <v>33.33</v>
      </c>
      <c r="J18" s="45">
        <v>33.33</v>
      </c>
      <c r="K18" s="45">
        <v>33.33</v>
      </c>
      <c r="L18" s="45">
        <v>28.17</v>
      </c>
      <c r="M18" s="45">
        <v>28.17</v>
      </c>
      <c r="N18" s="45">
        <v>28.17</v>
      </c>
      <c r="O18" s="45">
        <v>28.17</v>
      </c>
      <c r="P18" s="45">
        <v>28.17</v>
      </c>
      <c r="Q18" s="45">
        <v>28.17</v>
      </c>
      <c r="R18" s="45">
        <v>181.79999999999998</v>
      </c>
      <c r="S18" s="45">
        <v>272.7</v>
      </c>
      <c r="T18" s="45">
        <v>44</v>
      </c>
      <c r="U18" s="45">
        <v>44</v>
      </c>
      <c r="V18" s="45">
        <v>44</v>
      </c>
      <c r="W18" s="45">
        <v>99.990000000000009</v>
      </c>
      <c r="X18" s="45">
        <v>217.251</v>
      </c>
      <c r="Y18" s="45">
        <v>217.251</v>
      </c>
      <c r="Z18" s="45">
        <v>202.52520000000001</v>
      </c>
    </row>
    <row r="19" spans="1:26" x14ac:dyDescent="0.25">
      <c r="A19" s="74"/>
      <c r="B19" s="74"/>
      <c r="C19" s="74"/>
      <c r="D19" s="75"/>
      <c r="E19" s="74"/>
      <c r="F19" s="74"/>
      <c r="G19" s="74"/>
      <c r="H19" s="74"/>
      <c r="I19" s="74"/>
      <c r="J19" s="74"/>
      <c r="K19" s="74"/>
      <c r="L19" s="74"/>
      <c r="M19" s="74"/>
      <c r="N19" s="74"/>
      <c r="O19" s="74"/>
      <c r="P19" s="74"/>
      <c r="Q19" s="74"/>
      <c r="R19" s="74"/>
      <c r="S19" s="74"/>
      <c r="T19" s="74"/>
      <c r="U19" s="74"/>
      <c r="V19" s="74"/>
      <c r="W19" s="74"/>
      <c r="X19" s="74"/>
      <c r="Y19" s="74"/>
      <c r="Z19" s="74"/>
    </row>
    <row r="20" spans="1:26" x14ac:dyDescent="0.25">
      <c r="A20" s="41" t="s">
        <v>247</v>
      </c>
      <c r="B20" s="49" t="s">
        <v>58</v>
      </c>
      <c r="C20" s="43">
        <v>97140</v>
      </c>
      <c r="D20" s="44">
        <v>225</v>
      </c>
      <c r="E20" s="45">
        <v>25.98</v>
      </c>
      <c r="F20" s="45">
        <v>337.5</v>
      </c>
      <c r="G20" s="45">
        <v>86.25</v>
      </c>
      <c r="H20" s="45">
        <v>42.075000000000003</v>
      </c>
      <c r="I20" s="45">
        <v>41.25</v>
      </c>
      <c r="J20" s="45">
        <v>41.25</v>
      </c>
      <c r="K20" s="45">
        <v>41.25</v>
      </c>
      <c r="L20" s="45">
        <v>25.98</v>
      </c>
      <c r="M20" s="45">
        <v>25.98</v>
      </c>
      <c r="N20" s="45">
        <v>25.98</v>
      </c>
      <c r="O20" s="45">
        <v>25.98</v>
      </c>
      <c r="P20" s="45">
        <v>25.98</v>
      </c>
      <c r="Q20" s="45">
        <v>25.98</v>
      </c>
      <c r="R20" s="45">
        <v>225</v>
      </c>
      <c r="S20" s="45">
        <v>337.5</v>
      </c>
      <c r="T20" s="45">
        <v>41</v>
      </c>
      <c r="U20" s="45">
        <v>41</v>
      </c>
      <c r="V20" s="45">
        <v>41</v>
      </c>
      <c r="W20" s="45">
        <v>123.75</v>
      </c>
      <c r="X20" s="45">
        <v>268.875</v>
      </c>
      <c r="Y20" s="45">
        <v>268.875</v>
      </c>
      <c r="Z20" s="45">
        <v>250.65</v>
      </c>
    </row>
    <row r="21" spans="1:26" x14ac:dyDescent="0.25">
      <c r="A21" s="74"/>
      <c r="B21" s="74"/>
      <c r="C21" s="74"/>
      <c r="D21" s="75"/>
      <c r="E21" s="74"/>
      <c r="F21" s="74"/>
      <c r="G21" s="74"/>
      <c r="H21" s="74"/>
      <c r="I21" s="74"/>
      <c r="J21" s="74"/>
      <c r="K21" s="74"/>
      <c r="L21" s="74"/>
      <c r="M21" s="74"/>
      <c r="N21" s="74"/>
      <c r="O21" s="74"/>
      <c r="P21" s="74"/>
      <c r="Q21" s="74"/>
      <c r="R21" s="74"/>
      <c r="S21" s="74"/>
      <c r="T21" s="74"/>
      <c r="U21" s="74"/>
      <c r="V21" s="74"/>
      <c r="W21" s="74"/>
      <c r="X21" s="74"/>
      <c r="Y21" s="74"/>
      <c r="Z21" s="74"/>
    </row>
    <row r="22" spans="1:26" x14ac:dyDescent="0.25">
      <c r="A22" s="41" t="s">
        <v>248</v>
      </c>
      <c r="B22" s="49" t="s">
        <v>58</v>
      </c>
      <c r="C22" s="43">
        <v>97165</v>
      </c>
      <c r="D22" s="44">
        <v>229.79999999999998</v>
      </c>
      <c r="E22" s="45">
        <v>42.13</v>
      </c>
      <c r="F22" s="45">
        <v>344.7</v>
      </c>
      <c r="G22" s="45">
        <v>88.09</v>
      </c>
      <c r="H22" s="45">
        <v>42.9726</v>
      </c>
      <c r="I22" s="45">
        <v>42.13</v>
      </c>
      <c r="J22" s="45">
        <v>42.13</v>
      </c>
      <c r="K22" s="45">
        <v>42.13</v>
      </c>
      <c r="L22" s="45">
        <v>96.5</v>
      </c>
      <c r="M22" s="45">
        <v>96.5</v>
      </c>
      <c r="N22" s="45">
        <v>96.5</v>
      </c>
      <c r="O22" s="45">
        <v>96.5</v>
      </c>
      <c r="P22" s="45">
        <v>96.5</v>
      </c>
      <c r="Q22" s="45">
        <v>96.5</v>
      </c>
      <c r="R22" s="45">
        <v>229.79999999999998</v>
      </c>
      <c r="S22" s="45">
        <v>344.7</v>
      </c>
      <c r="T22" s="45">
        <v>122.74</v>
      </c>
      <c r="U22" s="45">
        <v>122.74</v>
      </c>
      <c r="V22" s="45">
        <v>122.74</v>
      </c>
      <c r="W22" s="45">
        <v>126.39</v>
      </c>
      <c r="X22" s="45">
        <v>274.61099999999999</v>
      </c>
      <c r="Y22" s="45">
        <v>274.61099999999999</v>
      </c>
      <c r="Z22" s="45">
        <v>255.99719999999999</v>
      </c>
    </row>
    <row r="23" spans="1:26" x14ac:dyDescent="0.25">
      <c r="A23" s="74"/>
      <c r="B23" s="74"/>
      <c r="C23" s="74"/>
      <c r="D23" s="75"/>
      <c r="E23" s="74"/>
      <c r="F23" s="74"/>
      <c r="G23" s="74"/>
      <c r="H23" s="74"/>
      <c r="I23" s="74"/>
      <c r="J23" s="74"/>
      <c r="K23" s="74"/>
      <c r="L23" s="74"/>
      <c r="M23" s="74"/>
      <c r="N23" s="74"/>
      <c r="O23" s="74"/>
      <c r="P23" s="74"/>
      <c r="Q23" s="74"/>
      <c r="R23" s="74"/>
      <c r="S23" s="74"/>
      <c r="T23" s="74"/>
      <c r="U23" s="74"/>
      <c r="V23" s="74"/>
      <c r="W23" s="74"/>
      <c r="X23" s="74"/>
      <c r="Y23" s="74"/>
      <c r="Z23" s="74"/>
    </row>
    <row r="24" spans="1:26" x14ac:dyDescent="0.25">
      <c r="A24" s="41" t="s">
        <v>249</v>
      </c>
      <c r="B24" s="49" t="s">
        <v>58</v>
      </c>
      <c r="C24" s="43">
        <v>97166</v>
      </c>
      <c r="D24" s="44">
        <v>229.79999999999998</v>
      </c>
      <c r="E24" s="45">
        <v>42.13</v>
      </c>
      <c r="F24" s="45">
        <v>344.7</v>
      </c>
      <c r="G24" s="45">
        <v>88.09</v>
      </c>
      <c r="H24" s="45">
        <v>42.9726</v>
      </c>
      <c r="I24" s="45">
        <v>42.13</v>
      </c>
      <c r="J24" s="45">
        <v>42.13</v>
      </c>
      <c r="K24" s="45">
        <v>42.13</v>
      </c>
      <c r="L24" s="45">
        <v>96.5</v>
      </c>
      <c r="M24" s="45">
        <v>96.5</v>
      </c>
      <c r="N24" s="45">
        <v>96.5</v>
      </c>
      <c r="O24" s="45">
        <v>96.5</v>
      </c>
      <c r="P24" s="45">
        <v>96.5</v>
      </c>
      <c r="Q24" s="45">
        <v>96.5</v>
      </c>
      <c r="R24" s="45">
        <v>229.79999999999998</v>
      </c>
      <c r="S24" s="45">
        <v>344.7</v>
      </c>
      <c r="T24" s="45">
        <v>122.74</v>
      </c>
      <c r="U24" s="45">
        <v>122.74</v>
      </c>
      <c r="V24" s="45">
        <v>122.74</v>
      </c>
      <c r="W24" s="45">
        <v>126.39</v>
      </c>
      <c r="X24" s="45">
        <v>274.61099999999999</v>
      </c>
      <c r="Y24" s="45">
        <v>274.61099999999999</v>
      </c>
      <c r="Z24" s="45">
        <v>255.99719999999999</v>
      </c>
    </row>
    <row r="25" spans="1:26" x14ac:dyDescent="0.25">
      <c r="A25" s="74"/>
      <c r="B25" s="74"/>
      <c r="C25" s="74"/>
      <c r="D25" s="75"/>
      <c r="E25" s="74"/>
      <c r="F25" s="74"/>
      <c r="G25" s="74"/>
      <c r="H25" s="74"/>
      <c r="I25" s="74"/>
      <c r="J25" s="74"/>
      <c r="K25" s="74"/>
      <c r="L25" s="74"/>
      <c r="M25" s="74"/>
      <c r="N25" s="74"/>
      <c r="O25" s="74"/>
      <c r="P25" s="74"/>
      <c r="Q25" s="74"/>
      <c r="R25" s="74"/>
      <c r="S25" s="74"/>
      <c r="T25" s="74"/>
      <c r="U25" s="74"/>
      <c r="V25" s="74"/>
      <c r="W25" s="74"/>
      <c r="X25" s="74"/>
      <c r="Y25" s="74"/>
      <c r="Z25" s="74"/>
    </row>
    <row r="26" spans="1:26" x14ac:dyDescent="0.25">
      <c r="A26" s="41" t="s">
        <v>250</v>
      </c>
      <c r="B26" s="49" t="s">
        <v>58</v>
      </c>
      <c r="C26" s="43">
        <v>97167</v>
      </c>
      <c r="D26" s="44">
        <v>229.79999999999998</v>
      </c>
      <c r="E26" s="45">
        <v>42.13</v>
      </c>
      <c r="F26" s="45">
        <v>344.7</v>
      </c>
      <c r="G26" s="45">
        <v>88.09</v>
      </c>
      <c r="H26" s="45">
        <v>42.9726</v>
      </c>
      <c r="I26" s="45">
        <v>42.13</v>
      </c>
      <c r="J26" s="45">
        <v>42.13</v>
      </c>
      <c r="K26" s="45">
        <v>42.13</v>
      </c>
      <c r="L26" s="45">
        <v>96.5</v>
      </c>
      <c r="M26" s="45">
        <v>96.5</v>
      </c>
      <c r="N26" s="45">
        <v>96.5</v>
      </c>
      <c r="O26" s="45">
        <v>96.5</v>
      </c>
      <c r="P26" s="45">
        <v>96.5</v>
      </c>
      <c r="Q26" s="45">
        <v>96.5</v>
      </c>
      <c r="R26" s="45">
        <v>229.79999999999998</v>
      </c>
      <c r="S26" s="45">
        <v>344.7</v>
      </c>
      <c r="T26" s="45">
        <v>122.74</v>
      </c>
      <c r="U26" s="45">
        <v>122.74</v>
      </c>
      <c r="V26" s="45">
        <v>122.74</v>
      </c>
      <c r="W26" s="45">
        <v>126.39</v>
      </c>
      <c r="X26" s="45">
        <v>274.61099999999999</v>
      </c>
      <c r="Y26" s="45">
        <v>274.61099999999999</v>
      </c>
      <c r="Z26" s="45">
        <v>255.99719999999999</v>
      </c>
    </row>
    <row r="27" spans="1:26" x14ac:dyDescent="0.25">
      <c r="A27" s="74"/>
      <c r="B27" s="74"/>
      <c r="C27" s="74"/>
      <c r="D27" s="75"/>
      <c r="E27" s="74"/>
      <c r="F27" s="74"/>
      <c r="G27" s="74"/>
      <c r="H27" s="74"/>
      <c r="I27" s="74"/>
      <c r="J27" s="74"/>
      <c r="K27" s="74"/>
      <c r="L27" s="74"/>
      <c r="M27" s="74"/>
      <c r="N27" s="74"/>
      <c r="O27" s="74"/>
      <c r="P27" s="74"/>
      <c r="Q27" s="74"/>
      <c r="R27" s="74"/>
      <c r="S27" s="74"/>
      <c r="T27" s="74"/>
      <c r="U27" s="74"/>
      <c r="V27" s="74"/>
      <c r="W27" s="74"/>
      <c r="X27" s="74"/>
      <c r="Y27" s="74"/>
      <c r="Z27" s="74"/>
    </row>
    <row r="28" spans="1:26" x14ac:dyDescent="0.25">
      <c r="A28" s="41" t="s">
        <v>251</v>
      </c>
      <c r="B28" s="49" t="s">
        <v>58</v>
      </c>
      <c r="C28" s="43">
        <v>97530</v>
      </c>
      <c r="D28" s="44">
        <v>177.6</v>
      </c>
      <c r="E28" s="45">
        <v>32.56</v>
      </c>
      <c r="F28" s="45">
        <v>266.40000000000003</v>
      </c>
      <c r="G28" s="45">
        <v>68.08</v>
      </c>
      <c r="H28" s="45">
        <v>33.211200000000005</v>
      </c>
      <c r="I28" s="45">
        <v>32.56</v>
      </c>
      <c r="J28" s="45">
        <v>32.56</v>
      </c>
      <c r="K28" s="45">
        <v>32.56</v>
      </c>
      <c r="L28" s="45">
        <v>35.049999999999997</v>
      </c>
      <c r="M28" s="45">
        <v>35.049999999999997</v>
      </c>
      <c r="N28" s="45">
        <v>35.049999999999997</v>
      </c>
      <c r="O28" s="45">
        <v>35.049999999999997</v>
      </c>
      <c r="P28" s="45">
        <v>35.049999999999997</v>
      </c>
      <c r="Q28" s="45">
        <v>35.049999999999997</v>
      </c>
      <c r="R28" s="45">
        <v>177.6</v>
      </c>
      <c r="S28" s="45">
        <v>266.40000000000003</v>
      </c>
      <c r="T28" s="45">
        <v>36.74</v>
      </c>
      <c r="U28" s="45">
        <v>36.74</v>
      </c>
      <c r="V28" s="45">
        <v>36.74</v>
      </c>
      <c r="W28" s="45">
        <v>97.68</v>
      </c>
      <c r="X28" s="45">
        <v>212.232</v>
      </c>
      <c r="Y28" s="45">
        <v>212.232</v>
      </c>
      <c r="Z28" s="45">
        <v>197.84639999999999</v>
      </c>
    </row>
    <row r="29" spans="1:26" x14ac:dyDescent="0.25">
      <c r="A29" s="74"/>
      <c r="B29" s="74"/>
      <c r="C29" s="74"/>
      <c r="D29" s="75"/>
      <c r="E29" s="74"/>
      <c r="F29" s="74"/>
      <c r="G29" s="74"/>
      <c r="H29" s="74"/>
      <c r="I29" s="74"/>
      <c r="J29" s="74"/>
      <c r="K29" s="74"/>
      <c r="L29" s="74"/>
      <c r="M29" s="74"/>
      <c r="N29" s="74"/>
      <c r="O29" s="74"/>
      <c r="P29" s="74"/>
      <c r="Q29" s="74"/>
      <c r="R29" s="74"/>
      <c r="S29" s="74"/>
      <c r="T29" s="74"/>
      <c r="U29" s="74"/>
      <c r="V29" s="74"/>
      <c r="W29" s="74"/>
      <c r="X29" s="74"/>
      <c r="Y29" s="74"/>
      <c r="Z29" s="74"/>
    </row>
    <row r="30" spans="1:26" x14ac:dyDescent="0.25">
      <c r="A30" s="41" t="s">
        <v>252</v>
      </c>
      <c r="B30" s="49" t="s">
        <v>58</v>
      </c>
      <c r="C30" s="43">
        <v>97535</v>
      </c>
      <c r="D30" s="44">
        <v>153</v>
      </c>
      <c r="E30" s="45">
        <v>28.05</v>
      </c>
      <c r="F30" s="45">
        <v>229.5</v>
      </c>
      <c r="G30" s="45">
        <v>58.650000000000006</v>
      </c>
      <c r="H30" s="45">
        <v>28.611000000000001</v>
      </c>
      <c r="I30" s="45">
        <v>28.05</v>
      </c>
      <c r="J30" s="45">
        <v>28.05</v>
      </c>
      <c r="K30" s="45">
        <v>28.05</v>
      </c>
      <c r="L30" s="45">
        <v>31.18</v>
      </c>
      <c r="M30" s="45">
        <v>31.18</v>
      </c>
      <c r="N30" s="45">
        <v>31.18</v>
      </c>
      <c r="O30" s="45">
        <v>31.18</v>
      </c>
      <c r="P30" s="45">
        <v>31.18</v>
      </c>
      <c r="Q30" s="45">
        <v>31.18</v>
      </c>
      <c r="R30" s="45">
        <v>153</v>
      </c>
      <c r="S30" s="45">
        <v>229.5</v>
      </c>
      <c r="T30" s="45">
        <v>41.76</v>
      </c>
      <c r="U30" s="45">
        <v>41.76</v>
      </c>
      <c r="V30" s="45">
        <v>41.76</v>
      </c>
      <c r="W30" s="45">
        <v>84.15</v>
      </c>
      <c r="X30" s="45">
        <v>182.83499999999998</v>
      </c>
      <c r="Y30" s="45">
        <v>182.83499999999998</v>
      </c>
      <c r="Z30" s="45">
        <v>170.44200000000001</v>
      </c>
    </row>
    <row r="31" spans="1:26" x14ac:dyDescent="0.25">
      <c r="A31" s="74"/>
      <c r="B31" s="74"/>
      <c r="C31" s="74"/>
      <c r="D31" s="75"/>
      <c r="E31" s="74"/>
      <c r="F31" s="74"/>
      <c r="G31" s="74"/>
      <c r="H31" s="74"/>
      <c r="I31" s="74"/>
      <c r="J31" s="74"/>
      <c r="K31" s="74"/>
      <c r="L31" s="74"/>
      <c r="M31" s="74"/>
      <c r="N31" s="74"/>
      <c r="O31" s="74"/>
      <c r="P31" s="74"/>
      <c r="Q31" s="74"/>
      <c r="R31" s="74"/>
      <c r="S31" s="74"/>
      <c r="T31" s="74"/>
      <c r="U31" s="74"/>
      <c r="V31" s="74"/>
      <c r="W31" s="74"/>
      <c r="X31" s="74"/>
      <c r="Y31" s="74"/>
      <c r="Z31" s="74"/>
    </row>
    <row r="32" spans="1:26" x14ac:dyDescent="0.25">
      <c r="A32" s="41" t="s">
        <v>253</v>
      </c>
      <c r="B32" s="49" t="s">
        <v>58</v>
      </c>
      <c r="C32" s="50" t="s">
        <v>254</v>
      </c>
      <c r="D32" s="44">
        <v>212.4</v>
      </c>
      <c r="E32" s="45">
        <v>0</v>
      </c>
      <c r="F32" s="45">
        <v>318.60000000000002</v>
      </c>
      <c r="G32" s="45">
        <v>81.42</v>
      </c>
      <c r="H32" s="45">
        <v>39.718800000000002</v>
      </c>
      <c r="I32" s="45">
        <v>38.94</v>
      </c>
      <c r="J32" s="45">
        <v>38.94</v>
      </c>
      <c r="K32" s="45">
        <v>38.94</v>
      </c>
      <c r="L32" s="45">
        <v>0</v>
      </c>
      <c r="M32" s="45">
        <v>0</v>
      </c>
      <c r="N32" s="45">
        <v>0</v>
      </c>
      <c r="O32" s="45">
        <v>0</v>
      </c>
      <c r="P32" s="45">
        <v>0</v>
      </c>
      <c r="Q32" s="45">
        <v>0</v>
      </c>
      <c r="R32" s="45">
        <v>212.4</v>
      </c>
      <c r="S32" s="45">
        <v>318.60000000000002</v>
      </c>
      <c r="T32" s="45">
        <v>20.14</v>
      </c>
      <c r="U32" s="45">
        <v>20.14</v>
      </c>
      <c r="V32" s="45">
        <v>20.14</v>
      </c>
      <c r="W32" s="45">
        <v>116.82000000000001</v>
      </c>
      <c r="X32" s="45">
        <v>253.81799999999998</v>
      </c>
      <c r="Y32" s="45">
        <v>253.81799999999998</v>
      </c>
      <c r="Z32" s="45">
        <v>236.61359999999999</v>
      </c>
    </row>
    <row r="33" spans="1:26" x14ac:dyDescent="0.25">
      <c r="A33" s="74"/>
      <c r="B33" s="74"/>
      <c r="C33" s="74"/>
      <c r="D33" s="75"/>
      <c r="E33" s="74"/>
      <c r="F33" s="74"/>
      <c r="G33" s="74"/>
      <c r="H33" s="74"/>
      <c r="I33" s="74"/>
      <c r="J33" s="74"/>
      <c r="K33" s="74"/>
      <c r="L33" s="74"/>
      <c r="M33" s="74"/>
      <c r="N33" s="74"/>
      <c r="O33" s="74"/>
      <c r="P33" s="74"/>
      <c r="Q33" s="74"/>
      <c r="R33" s="74"/>
      <c r="S33" s="74"/>
      <c r="T33" s="74"/>
      <c r="U33" s="74"/>
      <c r="V33" s="74"/>
      <c r="W33" s="74"/>
      <c r="X33" s="74"/>
      <c r="Y33" s="74"/>
      <c r="Z33" s="74"/>
    </row>
    <row r="34" spans="1:26" x14ac:dyDescent="0.25">
      <c r="A34" s="41" t="s">
        <v>255</v>
      </c>
      <c r="B34" s="49" t="s">
        <v>58</v>
      </c>
      <c r="C34" s="43">
        <v>97012</v>
      </c>
      <c r="D34" s="44">
        <v>221.4</v>
      </c>
      <c r="E34" s="45">
        <v>13.75</v>
      </c>
      <c r="F34" s="45">
        <v>332.1</v>
      </c>
      <c r="G34" s="45">
        <v>84.87</v>
      </c>
      <c r="H34" s="45">
        <v>41.401800000000001</v>
      </c>
      <c r="I34" s="45">
        <v>40.590000000000003</v>
      </c>
      <c r="J34" s="45">
        <v>40.590000000000003</v>
      </c>
      <c r="K34" s="45">
        <v>40.590000000000003</v>
      </c>
      <c r="L34" s="45">
        <v>13.75</v>
      </c>
      <c r="M34" s="45">
        <v>13.75</v>
      </c>
      <c r="N34" s="45">
        <v>13.75</v>
      </c>
      <c r="O34" s="45">
        <v>13.75</v>
      </c>
      <c r="P34" s="45">
        <v>13.75</v>
      </c>
      <c r="Q34" s="45">
        <v>13.75</v>
      </c>
      <c r="R34" s="45">
        <v>221.4</v>
      </c>
      <c r="S34" s="45">
        <v>332.1</v>
      </c>
      <c r="T34" s="45">
        <v>21.68</v>
      </c>
      <c r="U34" s="45">
        <v>21.68</v>
      </c>
      <c r="V34" s="45">
        <v>21.68</v>
      </c>
      <c r="W34" s="45">
        <v>121.77000000000001</v>
      </c>
      <c r="X34" s="45">
        <v>264.57299999999998</v>
      </c>
      <c r="Y34" s="45">
        <v>264.57299999999998</v>
      </c>
      <c r="Z34" s="45">
        <v>246.6396</v>
      </c>
    </row>
    <row r="35" spans="1:26" x14ac:dyDescent="0.25">
      <c r="A35" s="74"/>
      <c r="B35" s="74"/>
      <c r="C35" s="74"/>
      <c r="D35" s="75"/>
      <c r="E35" s="74"/>
      <c r="F35" s="74"/>
      <c r="G35" s="74"/>
      <c r="H35" s="74"/>
      <c r="I35" s="74"/>
      <c r="J35" s="74"/>
      <c r="K35" s="74"/>
      <c r="L35" s="74"/>
      <c r="M35" s="74"/>
      <c r="N35" s="74"/>
      <c r="O35" s="74"/>
      <c r="P35" s="74"/>
      <c r="Q35" s="74"/>
      <c r="R35" s="74"/>
      <c r="S35" s="74"/>
      <c r="T35" s="74"/>
      <c r="U35" s="74"/>
      <c r="V35" s="74"/>
      <c r="W35" s="74"/>
      <c r="X35" s="74"/>
      <c r="Y35" s="74"/>
      <c r="Z35" s="74"/>
    </row>
    <row r="36" spans="1:26" x14ac:dyDescent="0.25">
      <c r="A36" s="41" t="s">
        <v>256</v>
      </c>
      <c r="B36" s="49" t="s">
        <v>58</v>
      </c>
      <c r="C36" s="43">
        <v>97018</v>
      </c>
      <c r="D36" s="44">
        <v>94.8</v>
      </c>
      <c r="E36" s="45">
        <v>5.37</v>
      </c>
      <c r="F36" s="45">
        <v>142.20000000000002</v>
      </c>
      <c r="G36" s="45">
        <v>36.340000000000003</v>
      </c>
      <c r="H36" s="45">
        <v>17.727599999999999</v>
      </c>
      <c r="I36" s="45">
        <v>17.38</v>
      </c>
      <c r="J36" s="45">
        <v>17.38</v>
      </c>
      <c r="K36" s="45">
        <v>17.38</v>
      </c>
      <c r="L36" s="45">
        <v>5.37</v>
      </c>
      <c r="M36" s="45">
        <v>5.37</v>
      </c>
      <c r="N36" s="45">
        <v>5.37</v>
      </c>
      <c r="O36" s="45">
        <v>5.37</v>
      </c>
      <c r="P36" s="45">
        <v>5.37</v>
      </c>
      <c r="Q36" s="45">
        <v>5.37</v>
      </c>
      <c r="R36" s="45">
        <v>94.8</v>
      </c>
      <c r="S36" s="45">
        <v>142.20000000000002</v>
      </c>
      <c r="T36" s="45">
        <v>10.28</v>
      </c>
      <c r="U36" s="45">
        <v>10.28</v>
      </c>
      <c r="V36" s="45">
        <v>10.28</v>
      </c>
      <c r="W36" s="45">
        <v>52.14</v>
      </c>
      <c r="X36" s="45">
        <v>113.286</v>
      </c>
      <c r="Y36" s="45">
        <v>113.286</v>
      </c>
      <c r="Z36" s="45">
        <v>105.60720000000001</v>
      </c>
    </row>
    <row r="37" spans="1:26" x14ac:dyDescent="0.25">
      <c r="A37" s="74"/>
      <c r="B37" s="74"/>
      <c r="C37" s="74"/>
      <c r="D37" s="75"/>
      <c r="E37" s="74"/>
      <c r="F37" s="74"/>
      <c r="G37" s="74"/>
      <c r="H37" s="74"/>
      <c r="I37" s="74"/>
      <c r="J37" s="74"/>
      <c r="K37" s="74"/>
      <c r="L37" s="74"/>
      <c r="M37" s="74"/>
      <c r="N37" s="74"/>
      <c r="O37" s="74"/>
      <c r="P37" s="74"/>
      <c r="Q37" s="74"/>
      <c r="R37" s="74"/>
      <c r="S37" s="74"/>
      <c r="T37" s="74"/>
      <c r="U37" s="74"/>
      <c r="V37" s="74"/>
      <c r="W37" s="74"/>
      <c r="X37" s="74"/>
      <c r="Y37" s="74"/>
      <c r="Z37" s="74"/>
    </row>
    <row r="38" spans="1:26" x14ac:dyDescent="0.25">
      <c r="A38" s="41" t="s">
        <v>257</v>
      </c>
      <c r="B38" s="49" t="s">
        <v>58</v>
      </c>
      <c r="C38" s="43">
        <v>97022</v>
      </c>
      <c r="D38" s="44">
        <v>120.6</v>
      </c>
      <c r="E38" s="45">
        <v>16.09</v>
      </c>
      <c r="F38" s="45">
        <v>180.9</v>
      </c>
      <c r="G38" s="45">
        <v>46.230000000000004</v>
      </c>
      <c r="H38" s="45">
        <v>22.552199999999999</v>
      </c>
      <c r="I38" s="45">
        <v>22.11</v>
      </c>
      <c r="J38" s="45">
        <v>22.11</v>
      </c>
      <c r="K38" s="45">
        <v>22.11</v>
      </c>
      <c r="L38" s="45">
        <v>16.09</v>
      </c>
      <c r="M38" s="45">
        <v>16.09</v>
      </c>
      <c r="N38" s="45">
        <v>16.09</v>
      </c>
      <c r="O38" s="45">
        <v>16.09</v>
      </c>
      <c r="P38" s="45">
        <v>16.09</v>
      </c>
      <c r="Q38" s="45">
        <v>16.09</v>
      </c>
      <c r="R38" s="45">
        <v>120.6</v>
      </c>
      <c r="S38" s="45">
        <v>180.9</v>
      </c>
      <c r="T38" s="45">
        <v>20.62</v>
      </c>
      <c r="U38" s="45">
        <v>20.62</v>
      </c>
      <c r="V38" s="45">
        <v>20.62</v>
      </c>
      <c r="W38" s="45">
        <v>66.33</v>
      </c>
      <c r="X38" s="45">
        <v>144.11699999999999</v>
      </c>
      <c r="Y38" s="45">
        <v>144.11699999999999</v>
      </c>
      <c r="Z38" s="45">
        <v>134.3484</v>
      </c>
    </row>
    <row r="39" spans="1:26" x14ac:dyDescent="0.25">
      <c r="A39" s="74"/>
      <c r="B39" s="74"/>
      <c r="C39" s="74"/>
      <c r="D39" s="75"/>
      <c r="E39" s="74"/>
      <c r="F39" s="74"/>
      <c r="G39" s="74"/>
      <c r="H39" s="74"/>
      <c r="I39" s="74"/>
      <c r="J39" s="74"/>
      <c r="K39" s="74"/>
      <c r="L39" s="74"/>
      <c r="M39" s="74"/>
      <c r="N39" s="74"/>
      <c r="O39" s="74"/>
      <c r="P39" s="74"/>
      <c r="Q39" s="74"/>
      <c r="R39" s="74"/>
      <c r="S39" s="74"/>
      <c r="T39" s="74"/>
      <c r="U39" s="74"/>
      <c r="V39" s="74"/>
      <c r="W39" s="74"/>
      <c r="X39" s="74"/>
      <c r="Y39" s="74"/>
      <c r="Z39" s="74"/>
    </row>
    <row r="40" spans="1:26" x14ac:dyDescent="0.25">
      <c r="A40" s="41" t="s">
        <v>258</v>
      </c>
      <c r="B40" s="49" t="s">
        <v>58</v>
      </c>
      <c r="C40" s="43">
        <v>97035</v>
      </c>
      <c r="D40" s="44">
        <v>199.79999999999998</v>
      </c>
      <c r="E40" s="45">
        <v>13.57</v>
      </c>
      <c r="F40" s="45">
        <v>299.7</v>
      </c>
      <c r="G40" s="45">
        <v>76.59</v>
      </c>
      <c r="H40" s="45">
        <v>37.3626</v>
      </c>
      <c r="I40" s="45">
        <v>36.630000000000003</v>
      </c>
      <c r="J40" s="45">
        <v>36.630000000000003</v>
      </c>
      <c r="K40" s="45">
        <v>36.630000000000003</v>
      </c>
      <c r="L40" s="45">
        <v>13.57</v>
      </c>
      <c r="M40" s="45">
        <v>13.57</v>
      </c>
      <c r="N40" s="45">
        <v>13.57</v>
      </c>
      <c r="O40" s="45">
        <v>13.57</v>
      </c>
      <c r="P40" s="45">
        <v>13.57</v>
      </c>
      <c r="Q40" s="45">
        <v>13.57</v>
      </c>
      <c r="R40" s="45">
        <v>199.79999999999998</v>
      </c>
      <c r="S40" s="45">
        <v>299.7</v>
      </c>
      <c r="T40" s="45">
        <v>18</v>
      </c>
      <c r="U40" s="45">
        <v>18</v>
      </c>
      <c r="V40" s="45">
        <v>18</v>
      </c>
      <c r="W40" s="45">
        <v>109.89</v>
      </c>
      <c r="X40" s="45">
        <v>238.761</v>
      </c>
      <c r="Y40" s="45">
        <v>238.761</v>
      </c>
      <c r="Z40" s="45">
        <v>222.5772</v>
      </c>
    </row>
    <row r="41" spans="1:26" x14ac:dyDescent="0.25">
      <c r="A41" s="74"/>
      <c r="B41" s="74"/>
      <c r="C41" s="74"/>
      <c r="D41" s="75"/>
      <c r="E41" s="74"/>
      <c r="F41" s="74"/>
      <c r="G41" s="74"/>
      <c r="H41" s="74"/>
      <c r="I41" s="74"/>
      <c r="J41" s="74"/>
      <c r="K41" s="74"/>
      <c r="L41" s="74"/>
      <c r="M41" s="74"/>
      <c r="N41" s="74"/>
      <c r="O41" s="74"/>
      <c r="P41" s="74"/>
      <c r="Q41" s="74"/>
      <c r="R41" s="74"/>
      <c r="S41" s="74"/>
      <c r="T41" s="74"/>
      <c r="U41" s="74"/>
      <c r="V41" s="74"/>
      <c r="W41" s="74"/>
      <c r="X41" s="74"/>
      <c r="Y41" s="74"/>
      <c r="Z41" s="74"/>
    </row>
    <row r="42" spans="1:26" x14ac:dyDescent="0.25">
      <c r="A42" s="41" t="s">
        <v>259</v>
      </c>
      <c r="B42" s="49" t="s">
        <v>58</v>
      </c>
      <c r="C42" s="43">
        <v>97110</v>
      </c>
      <c r="D42" s="44">
        <v>181.79999999999998</v>
      </c>
      <c r="E42" s="45">
        <v>28.17</v>
      </c>
      <c r="F42" s="45">
        <v>272.7</v>
      </c>
      <c r="G42" s="45">
        <v>69.69</v>
      </c>
      <c r="H42" s="45">
        <v>33.996600000000001</v>
      </c>
      <c r="I42" s="45">
        <v>33.33</v>
      </c>
      <c r="J42" s="45">
        <v>33.33</v>
      </c>
      <c r="K42" s="45">
        <v>33.33</v>
      </c>
      <c r="L42" s="45">
        <v>28.17</v>
      </c>
      <c r="M42" s="45">
        <v>28.17</v>
      </c>
      <c r="N42" s="45">
        <v>28.17</v>
      </c>
      <c r="O42" s="45">
        <v>28.17</v>
      </c>
      <c r="P42" s="45">
        <v>28.17</v>
      </c>
      <c r="Q42" s="45">
        <v>28.17</v>
      </c>
      <c r="R42" s="45">
        <v>181.79999999999998</v>
      </c>
      <c r="S42" s="45">
        <v>272.7</v>
      </c>
      <c r="T42" s="45">
        <v>44</v>
      </c>
      <c r="U42" s="45">
        <v>44</v>
      </c>
      <c r="V42" s="45">
        <v>44</v>
      </c>
      <c r="W42" s="45">
        <v>99.990000000000009</v>
      </c>
      <c r="X42" s="45">
        <v>217.251</v>
      </c>
      <c r="Y42" s="45">
        <v>217.251</v>
      </c>
      <c r="Z42" s="45">
        <v>202.52520000000001</v>
      </c>
    </row>
    <row r="43" spans="1:26" x14ac:dyDescent="0.25">
      <c r="A43" s="74"/>
      <c r="B43" s="74"/>
      <c r="C43" s="74"/>
      <c r="D43" s="75"/>
      <c r="E43" s="74"/>
      <c r="F43" s="74"/>
      <c r="G43" s="74"/>
      <c r="H43" s="74"/>
      <c r="I43" s="74"/>
      <c r="J43" s="74"/>
      <c r="K43" s="74"/>
      <c r="L43" s="74"/>
      <c r="M43" s="74"/>
      <c r="N43" s="74"/>
      <c r="O43" s="74"/>
      <c r="P43" s="74"/>
      <c r="Q43" s="74"/>
      <c r="R43" s="74"/>
      <c r="S43" s="74"/>
      <c r="T43" s="74"/>
      <c r="U43" s="74"/>
      <c r="V43" s="74"/>
      <c r="W43" s="74"/>
      <c r="X43" s="74"/>
      <c r="Y43" s="74"/>
      <c r="Z43" s="74"/>
    </row>
    <row r="44" spans="1:26" x14ac:dyDescent="0.25">
      <c r="A44" s="41" t="s">
        <v>260</v>
      </c>
      <c r="B44" s="49" t="s">
        <v>58</v>
      </c>
      <c r="C44" s="43">
        <v>97112</v>
      </c>
      <c r="D44" s="44">
        <v>121.19999999999999</v>
      </c>
      <c r="E44" s="45">
        <v>22.22</v>
      </c>
      <c r="F44" s="45">
        <v>181.8</v>
      </c>
      <c r="G44" s="45">
        <v>46.46</v>
      </c>
      <c r="H44" s="45">
        <v>22.664400000000001</v>
      </c>
      <c r="I44" s="45">
        <v>22.22</v>
      </c>
      <c r="J44" s="45">
        <v>22.22</v>
      </c>
      <c r="K44" s="45">
        <v>22.22</v>
      </c>
      <c r="L44" s="45">
        <v>32.61</v>
      </c>
      <c r="M44" s="45">
        <v>32.61</v>
      </c>
      <c r="N44" s="45">
        <v>32.61</v>
      </c>
      <c r="O44" s="45">
        <v>32.61</v>
      </c>
      <c r="P44" s="45">
        <v>32.61</v>
      </c>
      <c r="Q44" s="45">
        <v>32.61</v>
      </c>
      <c r="R44" s="45">
        <v>121.19999999999999</v>
      </c>
      <c r="S44" s="45">
        <v>181.8</v>
      </c>
      <c r="T44" s="45">
        <v>44</v>
      </c>
      <c r="U44" s="45">
        <v>44</v>
      </c>
      <c r="V44" s="45">
        <v>44</v>
      </c>
      <c r="W44" s="45">
        <v>66.66</v>
      </c>
      <c r="X44" s="45">
        <v>144.834</v>
      </c>
      <c r="Y44" s="45">
        <v>144.834</v>
      </c>
      <c r="Z44" s="45">
        <v>135.01679999999999</v>
      </c>
    </row>
    <row r="45" spans="1:26" x14ac:dyDescent="0.25">
      <c r="A45" s="74"/>
      <c r="B45" s="74"/>
      <c r="C45" s="74"/>
      <c r="D45" s="75"/>
      <c r="E45" s="74"/>
      <c r="F45" s="74"/>
      <c r="G45" s="74"/>
      <c r="H45" s="74"/>
      <c r="I45" s="74"/>
      <c r="J45" s="74"/>
      <c r="K45" s="74"/>
      <c r="L45" s="74"/>
      <c r="M45" s="74"/>
      <c r="N45" s="74"/>
      <c r="O45" s="74"/>
      <c r="P45" s="74"/>
      <c r="Q45" s="74"/>
      <c r="R45" s="74"/>
      <c r="S45" s="74"/>
      <c r="T45" s="74"/>
      <c r="U45" s="74"/>
      <c r="V45" s="74"/>
      <c r="W45" s="74"/>
      <c r="X45" s="74"/>
      <c r="Y45" s="74"/>
      <c r="Z45" s="74"/>
    </row>
    <row r="46" spans="1:26" x14ac:dyDescent="0.25">
      <c r="A46" s="41" t="s">
        <v>261</v>
      </c>
      <c r="B46" s="49" t="s">
        <v>58</v>
      </c>
      <c r="C46" s="43">
        <v>97116</v>
      </c>
      <c r="D46" s="44">
        <v>115.19999999999999</v>
      </c>
      <c r="E46" s="45">
        <v>21.12</v>
      </c>
      <c r="F46" s="45">
        <v>172.8</v>
      </c>
      <c r="G46" s="45">
        <v>44.160000000000004</v>
      </c>
      <c r="H46" s="45">
        <v>21.542400000000001</v>
      </c>
      <c r="I46" s="45">
        <v>21.12</v>
      </c>
      <c r="J46" s="45">
        <v>21.12</v>
      </c>
      <c r="K46" s="45">
        <v>21.12</v>
      </c>
      <c r="L46" s="45">
        <v>28.17</v>
      </c>
      <c r="M46" s="45">
        <v>28.17</v>
      </c>
      <c r="N46" s="45">
        <v>28.17</v>
      </c>
      <c r="O46" s="45">
        <v>28.17</v>
      </c>
      <c r="P46" s="45">
        <v>28.17</v>
      </c>
      <c r="Q46" s="45">
        <v>28.17</v>
      </c>
      <c r="R46" s="45">
        <v>115.19999999999999</v>
      </c>
      <c r="S46" s="45">
        <v>172.8</v>
      </c>
      <c r="T46" s="45">
        <v>43.22</v>
      </c>
      <c r="U46" s="45">
        <v>43.22</v>
      </c>
      <c r="V46" s="45">
        <v>43.22</v>
      </c>
      <c r="W46" s="45">
        <v>63.36</v>
      </c>
      <c r="X46" s="45">
        <v>137.66399999999999</v>
      </c>
      <c r="Y46" s="45">
        <v>137.66399999999999</v>
      </c>
      <c r="Z46" s="45">
        <v>128.33279999999999</v>
      </c>
    </row>
    <row r="47" spans="1:26" x14ac:dyDescent="0.25">
      <c r="A47" s="74"/>
      <c r="B47" s="74"/>
      <c r="C47" s="74"/>
      <c r="D47" s="75"/>
      <c r="E47" s="74"/>
      <c r="F47" s="74"/>
      <c r="G47" s="74"/>
      <c r="H47" s="74"/>
      <c r="I47" s="74"/>
      <c r="J47" s="74"/>
      <c r="K47" s="74"/>
      <c r="L47" s="74"/>
      <c r="M47" s="74"/>
      <c r="N47" s="74"/>
      <c r="O47" s="74"/>
      <c r="P47" s="74"/>
      <c r="Q47" s="74"/>
      <c r="R47" s="74"/>
      <c r="S47" s="74"/>
      <c r="T47" s="74"/>
      <c r="U47" s="74"/>
      <c r="V47" s="74"/>
      <c r="W47" s="74"/>
      <c r="X47" s="74"/>
      <c r="Y47" s="74"/>
      <c r="Z47" s="74"/>
    </row>
    <row r="48" spans="1:26" x14ac:dyDescent="0.25">
      <c r="A48" s="41" t="s">
        <v>262</v>
      </c>
      <c r="B48" s="49" t="s">
        <v>58</v>
      </c>
      <c r="C48" s="43">
        <v>97140</v>
      </c>
      <c r="D48" s="44">
        <v>225</v>
      </c>
      <c r="E48" s="45">
        <v>25.98</v>
      </c>
      <c r="F48" s="45">
        <v>337.5</v>
      </c>
      <c r="G48" s="45">
        <v>86.25</v>
      </c>
      <c r="H48" s="45">
        <v>42.075000000000003</v>
      </c>
      <c r="I48" s="45">
        <v>41.25</v>
      </c>
      <c r="J48" s="45">
        <v>41.25</v>
      </c>
      <c r="K48" s="45">
        <v>41.25</v>
      </c>
      <c r="L48" s="45">
        <v>25.98</v>
      </c>
      <c r="M48" s="45">
        <v>25.98</v>
      </c>
      <c r="N48" s="45">
        <v>25.98</v>
      </c>
      <c r="O48" s="45">
        <v>25.98</v>
      </c>
      <c r="P48" s="45">
        <v>25.98</v>
      </c>
      <c r="Q48" s="45">
        <v>25.98</v>
      </c>
      <c r="R48" s="45">
        <v>225</v>
      </c>
      <c r="S48" s="45">
        <v>337.5</v>
      </c>
      <c r="T48" s="45">
        <v>41</v>
      </c>
      <c r="U48" s="45">
        <v>41</v>
      </c>
      <c r="V48" s="45">
        <v>41</v>
      </c>
      <c r="W48" s="45">
        <v>123.75</v>
      </c>
      <c r="X48" s="45">
        <v>268.875</v>
      </c>
      <c r="Y48" s="45">
        <v>268.875</v>
      </c>
      <c r="Z48" s="45">
        <v>250.65</v>
      </c>
    </row>
    <row r="49" spans="1:26" x14ac:dyDescent="0.25">
      <c r="A49" s="74"/>
      <c r="B49" s="74"/>
      <c r="C49" s="74"/>
      <c r="D49" s="75"/>
      <c r="E49" s="74"/>
      <c r="F49" s="74"/>
      <c r="G49" s="74"/>
      <c r="H49" s="74"/>
      <c r="I49" s="74"/>
      <c r="J49" s="74"/>
      <c r="K49" s="74"/>
      <c r="L49" s="74"/>
      <c r="M49" s="74"/>
      <c r="N49" s="74"/>
      <c r="O49" s="74"/>
      <c r="P49" s="74"/>
      <c r="Q49" s="74"/>
      <c r="R49" s="74"/>
      <c r="S49" s="74"/>
      <c r="T49" s="74"/>
      <c r="U49" s="74"/>
      <c r="V49" s="74"/>
      <c r="W49" s="74"/>
      <c r="X49" s="74"/>
      <c r="Y49" s="74"/>
      <c r="Z49" s="74"/>
    </row>
    <row r="50" spans="1:26" x14ac:dyDescent="0.25">
      <c r="A50" s="41" t="s">
        <v>263</v>
      </c>
      <c r="B50" s="49" t="s">
        <v>58</v>
      </c>
      <c r="C50" s="43">
        <v>97161</v>
      </c>
      <c r="D50" s="44">
        <v>243.6</v>
      </c>
      <c r="E50" s="45">
        <v>44.660000000000004</v>
      </c>
      <c r="F50" s="45">
        <v>365.40000000000003</v>
      </c>
      <c r="G50" s="45">
        <v>93.38000000000001</v>
      </c>
      <c r="H50" s="45">
        <v>45.553200000000004</v>
      </c>
      <c r="I50" s="45">
        <v>44.660000000000004</v>
      </c>
      <c r="J50" s="45">
        <v>44.660000000000004</v>
      </c>
      <c r="K50" s="45">
        <v>44.660000000000004</v>
      </c>
      <c r="L50" s="45">
        <v>95.9</v>
      </c>
      <c r="M50" s="45">
        <v>95.9</v>
      </c>
      <c r="N50" s="45">
        <v>95.9</v>
      </c>
      <c r="O50" s="45">
        <v>95.9</v>
      </c>
      <c r="P50" s="45">
        <v>95.9</v>
      </c>
      <c r="Q50" s="45">
        <v>95.9</v>
      </c>
      <c r="R50" s="45">
        <v>243.6</v>
      </c>
      <c r="S50" s="45">
        <v>365.40000000000003</v>
      </c>
      <c r="T50" s="45">
        <v>120.7</v>
      </c>
      <c r="U50" s="45">
        <v>120.7</v>
      </c>
      <c r="V50" s="45">
        <v>120.7</v>
      </c>
      <c r="W50" s="45">
        <v>133.98000000000002</v>
      </c>
      <c r="X50" s="45">
        <v>291.10199999999998</v>
      </c>
      <c r="Y50" s="45">
        <v>291.10199999999998</v>
      </c>
      <c r="Z50" s="45">
        <v>271.37040000000002</v>
      </c>
    </row>
    <row r="51" spans="1:26" x14ac:dyDescent="0.25">
      <c r="A51" s="74"/>
      <c r="B51" s="74"/>
      <c r="C51" s="74"/>
      <c r="D51" s="75"/>
      <c r="E51" s="74"/>
      <c r="F51" s="74"/>
      <c r="G51" s="74"/>
      <c r="H51" s="74"/>
      <c r="I51" s="74"/>
      <c r="J51" s="74"/>
      <c r="K51" s="74"/>
      <c r="L51" s="74"/>
      <c r="M51" s="74"/>
      <c r="N51" s="74"/>
      <c r="O51" s="74"/>
      <c r="P51" s="74"/>
      <c r="Q51" s="74"/>
      <c r="R51" s="74"/>
      <c r="S51" s="74"/>
      <c r="T51" s="74"/>
      <c r="U51" s="74"/>
      <c r="V51" s="74"/>
      <c r="W51" s="74"/>
      <c r="X51" s="74"/>
      <c r="Y51" s="74"/>
      <c r="Z51" s="74"/>
    </row>
    <row r="52" spans="1:26" x14ac:dyDescent="0.25">
      <c r="A52" s="41" t="s">
        <v>264</v>
      </c>
      <c r="B52" s="49" t="s">
        <v>58</v>
      </c>
      <c r="C52" s="43">
        <v>97162</v>
      </c>
      <c r="D52" s="44">
        <v>243.6</v>
      </c>
      <c r="E52" s="45">
        <v>44.660000000000004</v>
      </c>
      <c r="F52" s="45">
        <v>365.40000000000003</v>
      </c>
      <c r="G52" s="45">
        <v>93.38000000000001</v>
      </c>
      <c r="H52" s="45">
        <v>45.553200000000004</v>
      </c>
      <c r="I52" s="45">
        <v>44.660000000000004</v>
      </c>
      <c r="J52" s="45">
        <v>44.660000000000004</v>
      </c>
      <c r="K52" s="45">
        <v>44.660000000000004</v>
      </c>
      <c r="L52" s="45">
        <v>95.9</v>
      </c>
      <c r="M52" s="45">
        <v>95.9</v>
      </c>
      <c r="N52" s="45">
        <v>95.9</v>
      </c>
      <c r="O52" s="45">
        <v>95.9</v>
      </c>
      <c r="P52" s="45">
        <v>95.9</v>
      </c>
      <c r="Q52" s="45">
        <v>95.9</v>
      </c>
      <c r="R52" s="45">
        <v>243.6</v>
      </c>
      <c r="S52" s="45">
        <v>365.40000000000003</v>
      </c>
      <c r="T52" s="45">
        <v>120.7</v>
      </c>
      <c r="U52" s="45">
        <v>120.7</v>
      </c>
      <c r="V52" s="45">
        <v>120.7</v>
      </c>
      <c r="W52" s="45">
        <v>133.98000000000002</v>
      </c>
      <c r="X52" s="45">
        <v>291.10199999999998</v>
      </c>
      <c r="Y52" s="45">
        <v>291.10199999999998</v>
      </c>
      <c r="Z52" s="45">
        <v>271.37040000000002</v>
      </c>
    </row>
    <row r="53" spans="1:26" x14ac:dyDescent="0.25">
      <c r="A53" s="74"/>
      <c r="B53" s="74"/>
      <c r="C53" s="74"/>
      <c r="D53" s="75"/>
      <c r="E53" s="74"/>
      <c r="F53" s="74"/>
      <c r="G53" s="74"/>
      <c r="H53" s="74"/>
      <c r="I53" s="74"/>
      <c r="J53" s="74"/>
      <c r="K53" s="74"/>
      <c r="L53" s="74"/>
      <c r="M53" s="74"/>
      <c r="N53" s="74"/>
      <c r="O53" s="74"/>
      <c r="P53" s="74"/>
      <c r="Q53" s="74"/>
      <c r="R53" s="74"/>
      <c r="S53" s="74"/>
      <c r="T53" s="74"/>
      <c r="U53" s="74"/>
      <c r="V53" s="74"/>
      <c r="W53" s="74"/>
      <c r="X53" s="74"/>
      <c r="Y53" s="74"/>
      <c r="Z53" s="74"/>
    </row>
    <row r="54" spans="1:26" x14ac:dyDescent="0.25">
      <c r="A54" s="41" t="s">
        <v>265</v>
      </c>
      <c r="B54" s="49" t="s">
        <v>58</v>
      </c>
      <c r="C54" s="43">
        <v>97163</v>
      </c>
      <c r="D54" s="44">
        <v>243.6</v>
      </c>
      <c r="E54" s="45">
        <v>44.660000000000004</v>
      </c>
      <c r="F54" s="45">
        <v>365.40000000000003</v>
      </c>
      <c r="G54" s="45">
        <v>93.38000000000001</v>
      </c>
      <c r="H54" s="45">
        <v>45.553200000000004</v>
      </c>
      <c r="I54" s="45">
        <v>44.660000000000004</v>
      </c>
      <c r="J54" s="45">
        <v>44.660000000000004</v>
      </c>
      <c r="K54" s="45">
        <v>44.660000000000004</v>
      </c>
      <c r="L54" s="45">
        <v>95.9</v>
      </c>
      <c r="M54" s="45">
        <v>95.9</v>
      </c>
      <c r="N54" s="45">
        <v>95.9</v>
      </c>
      <c r="O54" s="45">
        <v>95.9</v>
      </c>
      <c r="P54" s="45">
        <v>95.9</v>
      </c>
      <c r="Q54" s="45">
        <v>95.9</v>
      </c>
      <c r="R54" s="45">
        <v>243.6</v>
      </c>
      <c r="S54" s="45">
        <v>365.40000000000003</v>
      </c>
      <c r="T54" s="45">
        <v>120.7</v>
      </c>
      <c r="U54" s="45">
        <v>120.7</v>
      </c>
      <c r="V54" s="45">
        <v>120.7</v>
      </c>
      <c r="W54" s="45">
        <v>133.98000000000002</v>
      </c>
      <c r="X54" s="45">
        <v>291.10199999999998</v>
      </c>
      <c r="Y54" s="45">
        <v>291.10199999999998</v>
      </c>
      <c r="Z54" s="45">
        <v>271.37040000000002</v>
      </c>
    </row>
    <row r="55" spans="1:26" x14ac:dyDescent="0.25">
      <c r="A55" s="74"/>
      <c r="B55" s="74"/>
      <c r="C55" s="74"/>
      <c r="D55" s="75"/>
      <c r="E55" s="74"/>
      <c r="F55" s="74"/>
      <c r="G55" s="74"/>
      <c r="H55" s="74"/>
      <c r="I55" s="74"/>
      <c r="J55" s="74"/>
      <c r="K55" s="74"/>
      <c r="L55" s="74"/>
      <c r="M55" s="74"/>
      <c r="N55" s="74"/>
      <c r="O55" s="74"/>
      <c r="P55" s="74"/>
      <c r="Q55" s="74"/>
      <c r="R55" s="74"/>
      <c r="S55" s="74"/>
      <c r="T55" s="74"/>
      <c r="U55" s="74"/>
      <c r="V55" s="74"/>
      <c r="W55" s="74"/>
      <c r="X55" s="74"/>
      <c r="Y55" s="74"/>
      <c r="Z55" s="74"/>
    </row>
    <row r="56" spans="1:26" x14ac:dyDescent="0.25">
      <c r="A56" s="41" t="s">
        <v>266</v>
      </c>
      <c r="B56" s="49" t="s">
        <v>58</v>
      </c>
      <c r="C56" s="43">
        <v>97164</v>
      </c>
      <c r="D56" s="44">
        <v>160.19999999999999</v>
      </c>
      <c r="E56" s="45">
        <v>29.37</v>
      </c>
      <c r="F56" s="45">
        <v>240.3</v>
      </c>
      <c r="G56" s="45">
        <v>61.410000000000004</v>
      </c>
      <c r="H56" s="45">
        <v>29.9574</v>
      </c>
      <c r="I56" s="45">
        <v>29.37</v>
      </c>
      <c r="J56" s="45">
        <v>29.37</v>
      </c>
      <c r="K56" s="45">
        <v>29.37</v>
      </c>
      <c r="L56" s="45">
        <v>65.64</v>
      </c>
      <c r="M56" s="45">
        <v>65.64</v>
      </c>
      <c r="N56" s="45">
        <v>65.64</v>
      </c>
      <c r="O56" s="45">
        <v>65.64</v>
      </c>
      <c r="P56" s="45">
        <v>65.64</v>
      </c>
      <c r="Q56" s="45">
        <v>65.64</v>
      </c>
      <c r="R56" s="45">
        <v>160.19999999999999</v>
      </c>
      <c r="S56" s="45">
        <v>240.3</v>
      </c>
      <c r="T56" s="45">
        <v>60.36</v>
      </c>
      <c r="U56" s="45">
        <v>60.36</v>
      </c>
      <c r="V56" s="45">
        <v>60.36</v>
      </c>
      <c r="W56" s="45">
        <v>88.11</v>
      </c>
      <c r="X56" s="45">
        <v>191.43899999999999</v>
      </c>
      <c r="Y56" s="45">
        <v>191.43899999999999</v>
      </c>
      <c r="Z56" s="45">
        <v>178.46279999999999</v>
      </c>
    </row>
    <row r="57" spans="1:26" x14ac:dyDescent="0.25">
      <c r="A57" s="74"/>
      <c r="B57" s="74"/>
      <c r="C57" s="74"/>
      <c r="D57" s="75"/>
      <c r="E57" s="74"/>
      <c r="F57" s="74"/>
      <c r="G57" s="74"/>
      <c r="H57" s="74"/>
      <c r="I57" s="74"/>
      <c r="J57" s="74"/>
      <c r="K57" s="74"/>
      <c r="L57" s="74"/>
      <c r="M57" s="74"/>
      <c r="N57" s="74"/>
      <c r="O57" s="74"/>
      <c r="P57" s="74"/>
      <c r="Q57" s="74"/>
      <c r="R57" s="74"/>
      <c r="S57" s="74"/>
      <c r="T57" s="74"/>
      <c r="U57" s="74"/>
      <c r="V57" s="74"/>
      <c r="W57" s="74"/>
      <c r="X57" s="74"/>
      <c r="Y57" s="74"/>
      <c r="Z57" s="74"/>
    </row>
    <row r="58" spans="1:26" x14ac:dyDescent="0.25">
      <c r="A58" s="41" t="s">
        <v>267</v>
      </c>
      <c r="B58" s="49" t="s">
        <v>58</v>
      </c>
      <c r="C58" s="43">
        <v>97530</v>
      </c>
      <c r="D58" s="44">
        <v>177.6</v>
      </c>
      <c r="E58" s="45">
        <v>32.56</v>
      </c>
      <c r="F58" s="45">
        <v>266.40000000000003</v>
      </c>
      <c r="G58" s="45">
        <v>68.08</v>
      </c>
      <c r="H58" s="45">
        <v>33.211200000000005</v>
      </c>
      <c r="I58" s="45">
        <v>32.56</v>
      </c>
      <c r="J58" s="45">
        <v>32.56</v>
      </c>
      <c r="K58" s="45">
        <v>32.56</v>
      </c>
      <c r="L58" s="45">
        <v>35.049999999999997</v>
      </c>
      <c r="M58" s="45">
        <v>35.049999999999997</v>
      </c>
      <c r="N58" s="45">
        <v>35.049999999999997</v>
      </c>
      <c r="O58" s="45">
        <v>35.049999999999997</v>
      </c>
      <c r="P58" s="45">
        <v>35.049999999999997</v>
      </c>
      <c r="Q58" s="45">
        <v>35.049999999999997</v>
      </c>
      <c r="R58" s="45">
        <v>177.6</v>
      </c>
      <c r="S58" s="45">
        <v>266.40000000000003</v>
      </c>
      <c r="T58" s="45">
        <v>36.74</v>
      </c>
      <c r="U58" s="45">
        <v>36.74</v>
      </c>
      <c r="V58" s="45">
        <v>36.74</v>
      </c>
      <c r="W58" s="45">
        <v>97.68</v>
      </c>
      <c r="X58" s="45">
        <v>212.232</v>
      </c>
      <c r="Y58" s="45">
        <v>212.232</v>
      </c>
      <c r="Z58" s="45">
        <v>197.84639999999999</v>
      </c>
    </row>
    <row r="59" spans="1:26" x14ac:dyDescent="0.25">
      <c r="A59" s="74"/>
      <c r="B59" s="74"/>
      <c r="C59" s="74"/>
      <c r="D59" s="75"/>
      <c r="E59" s="74"/>
      <c r="F59" s="74"/>
      <c r="G59" s="74"/>
      <c r="H59" s="74"/>
      <c r="I59" s="74"/>
      <c r="J59" s="74"/>
      <c r="K59" s="74"/>
      <c r="L59" s="74"/>
      <c r="M59" s="74"/>
      <c r="N59" s="74"/>
      <c r="O59" s="74"/>
      <c r="P59" s="74"/>
      <c r="Q59" s="74"/>
      <c r="R59" s="74"/>
      <c r="S59" s="74"/>
      <c r="T59" s="74"/>
      <c r="U59" s="74"/>
      <c r="V59" s="74"/>
      <c r="W59" s="74"/>
      <c r="X59" s="74"/>
      <c r="Y59" s="74"/>
      <c r="Z59" s="74"/>
    </row>
    <row r="60" spans="1:26" x14ac:dyDescent="0.25">
      <c r="A60" s="41" t="s">
        <v>268</v>
      </c>
      <c r="B60" s="49" t="s">
        <v>58</v>
      </c>
      <c r="C60" s="50" t="s">
        <v>254</v>
      </c>
      <c r="D60" s="44">
        <v>212.4</v>
      </c>
      <c r="E60" s="45">
        <v>0</v>
      </c>
      <c r="F60" s="45">
        <v>318.60000000000002</v>
      </c>
      <c r="G60" s="45">
        <v>81.42</v>
      </c>
      <c r="H60" s="45">
        <v>39.718800000000002</v>
      </c>
      <c r="I60" s="45">
        <v>38.94</v>
      </c>
      <c r="J60" s="45">
        <v>38.94</v>
      </c>
      <c r="K60" s="45">
        <v>38.94</v>
      </c>
      <c r="L60" s="45">
        <v>0</v>
      </c>
      <c r="M60" s="45">
        <v>0</v>
      </c>
      <c r="N60" s="45">
        <v>0</v>
      </c>
      <c r="O60" s="45">
        <v>0</v>
      </c>
      <c r="P60" s="45">
        <v>0</v>
      </c>
      <c r="Q60" s="45">
        <v>0</v>
      </c>
      <c r="R60" s="45">
        <v>212.4</v>
      </c>
      <c r="S60" s="45">
        <v>318.60000000000002</v>
      </c>
      <c r="T60" s="45">
        <v>20.14</v>
      </c>
      <c r="U60" s="45">
        <v>20.14</v>
      </c>
      <c r="V60" s="45">
        <v>20.14</v>
      </c>
      <c r="W60" s="45">
        <v>116.82000000000001</v>
      </c>
      <c r="X60" s="45">
        <v>253.81799999999998</v>
      </c>
      <c r="Y60" s="45">
        <v>253.81799999999998</v>
      </c>
      <c r="Z60" s="45">
        <v>236.61359999999999</v>
      </c>
    </row>
    <row r="61" spans="1:26" x14ac:dyDescent="0.25">
      <c r="A61" s="74"/>
      <c r="B61" s="74"/>
      <c r="C61" s="74"/>
      <c r="D61" s="75"/>
      <c r="E61" s="74"/>
      <c r="F61" s="74"/>
      <c r="G61" s="74"/>
      <c r="H61" s="74"/>
      <c r="I61" s="74"/>
      <c r="J61" s="74"/>
      <c r="K61" s="74"/>
      <c r="L61" s="74"/>
      <c r="M61" s="74"/>
      <c r="N61" s="74"/>
      <c r="O61" s="74"/>
      <c r="P61" s="74"/>
      <c r="Q61" s="74"/>
      <c r="R61" s="74"/>
      <c r="S61" s="74"/>
      <c r="T61" s="74"/>
      <c r="U61" s="74"/>
      <c r="V61" s="74"/>
      <c r="W61" s="74"/>
      <c r="X61" s="74"/>
      <c r="Y61" s="74"/>
      <c r="Z61" s="74"/>
    </row>
    <row r="62" spans="1:26" x14ac:dyDescent="0.25">
      <c r="A62" s="41" t="s">
        <v>269</v>
      </c>
      <c r="B62" s="49" t="s">
        <v>58</v>
      </c>
      <c r="C62" s="43">
        <v>92507</v>
      </c>
      <c r="D62" s="44">
        <v>255</v>
      </c>
      <c r="E62" s="45">
        <v>46.75</v>
      </c>
      <c r="F62" s="45">
        <v>382.5</v>
      </c>
      <c r="G62" s="45">
        <v>97.75</v>
      </c>
      <c r="H62" s="45">
        <v>47.685000000000002</v>
      </c>
      <c r="I62" s="45">
        <v>46.75</v>
      </c>
      <c r="J62" s="45">
        <v>46.75</v>
      </c>
      <c r="K62" s="45">
        <v>46.75</v>
      </c>
      <c r="L62" s="45">
        <v>73.790000000000006</v>
      </c>
      <c r="M62" s="45">
        <v>73.790000000000006</v>
      </c>
      <c r="N62" s="45">
        <v>73.790000000000006</v>
      </c>
      <c r="O62" s="45">
        <v>73.790000000000006</v>
      </c>
      <c r="P62" s="45">
        <v>73.790000000000006</v>
      </c>
      <c r="Q62" s="45">
        <v>73.790000000000006</v>
      </c>
      <c r="R62" s="45">
        <v>255</v>
      </c>
      <c r="S62" s="45">
        <v>382.5</v>
      </c>
      <c r="T62" s="45">
        <v>367.79499999999996</v>
      </c>
      <c r="U62" s="45">
        <v>364.09750000000003</v>
      </c>
      <c r="V62" s="45">
        <v>349.39250000000004</v>
      </c>
      <c r="W62" s="45">
        <v>140.25</v>
      </c>
      <c r="X62" s="45">
        <v>304.72499999999997</v>
      </c>
      <c r="Y62" s="45">
        <v>304.72499999999997</v>
      </c>
      <c r="Z62" s="45">
        <v>284.07</v>
      </c>
    </row>
    <row r="63" spans="1:26" x14ac:dyDescent="0.25">
      <c r="A63" s="74"/>
      <c r="B63" s="74"/>
      <c r="C63" s="74"/>
      <c r="D63" s="75"/>
      <c r="E63" s="74"/>
      <c r="F63" s="74"/>
      <c r="G63" s="74"/>
      <c r="H63" s="74"/>
      <c r="I63" s="74"/>
      <c r="J63" s="74"/>
      <c r="K63" s="74"/>
      <c r="L63" s="74"/>
      <c r="M63" s="74"/>
      <c r="N63" s="74"/>
      <c r="O63" s="74"/>
      <c r="P63" s="74"/>
      <c r="Q63" s="74"/>
      <c r="R63" s="74"/>
      <c r="S63" s="74"/>
      <c r="T63" s="74"/>
      <c r="U63" s="74"/>
      <c r="V63" s="74"/>
      <c r="W63" s="74"/>
      <c r="X63" s="74"/>
      <c r="Y63" s="74"/>
      <c r="Z63" s="74"/>
    </row>
    <row r="64" spans="1:26" x14ac:dyDescent="0.25">
      <c r="A64" s="41" t="s">
        <v>270</v>
      </c>
      <c r="B64" s="49" t="s">
        <v>58</v>
      </c>
      <c r="C64" s="43">
        <v>92522</v>
      </c>
      <c r="D64" s="44">
        <v>414.59999999999997</v>
      </c>
      <c r="E64" s="45">
        <v>76.010000000000005</v>
      </c>
      <c r="F64" s="45">
        <v>621.9</v>
      </c>
      <c r="G64" s="45">
        <v>158.93</v>
      </c>
      <c r="H64" s="45">
        <v>77.530200000000008</v>
      </c>
      <c r="I64" s="45">
        <v>76.010000000000005</v>
      </c>
      <c r="J64" s="45">
        <v>76.010000000000005</v>
      </c>
      <c r="K64" s="45">
        <v>76.010000000000005</v>
      </c>
      <c r="L64" s="45">
        <v>107.51</v>
      </c>
      <c r="M64" s="45">
        <v>107.51</v>
      </c>
      <c r="N64" s="45">
        <v>107.51</v>
      </c>
      <c r="O64" s="45">
        <v>107.51</v>
      </c>
      <c r="P64" s="45">
        <v>107.51</v>
      </c>
      <c r="Q64" s="45">
        <v>107.51</v>
      </c>
      <c r="R64" s="45">
        <v>414.59999999999997</v>
      </c>
      <c r="S64" s="45">
        <v>621.9</v>
      </c>
      <c r="T64" s="45">
        <v>597.9914</v>
      </c>
      <c r="U64" s="45">
        <v>591.97969999999998</v>
      </c>
      <c r="V64" s="45">
        <v>568.0711</v>
      </c>
      <c r="W64" s="45">
        <v>228.03</v>
      </c>
      <c r="X64" s="45">
        <v>495.447</v>
      </c>
      <c r="Y64" s="45">
        <v>495.447</v>
      </c>
      <c r="Z64" s="45">
        <v>461.86439999999999</v>
      </c>
    </row>
    <row r="65" spans="1:26" x14ac:dyDescent="0.25">
      <c r="A65" s="74"/>
      <c r="B65" s="74"/>
      <c r="C65" s="74"/>
      <c r="D65" s="75"/>
      <c r="E65" s="74"/>
      <c r="F65" s="74"/>
      <c r="G65" s="74"/>
      <c r="H65" s="74"/>
      <c r="I65" s="74"/>
      <c r="J65" s="74"/>
      <c r="K65" s="74"/>
      <c r="L65" s="74"/>
      <c r="M65" s="74"/>
      <c r="N65" s="74"/>
      <c r="O65" s="74"/>
      <c r="P65" s="74"/>
      <c r="Q65" s="74"/>
      <c r="R65" s="74"/>
      <c r="S65" s="74"/>
      <c r="T65" s="74"/>
      <c r="U65" s="74"/>
      <c r="V65" s="74"/>
      <c r="W65" s="74"/>
      <c r="X65" s="74"/>
      <c r="Y65" s="74"/>
      <c r="Z65" s="74"/>
    </row>
    <row r="66" spans="1:26" x14ac:dyDescent="0.25">
      <c r="A66" s="41" t="s">
        <v>271</v>
      </c>
      <c r="B66" s="49" t="s">
        <v>58</v>
      </c>
      <c r="C66" s="43">
        <v>92523</v>
      </c>
      <c r="D66" s="44">
        <v>414.59999999999997</v>
      </c>
      <c r="E66" s="45">
        <v>76.010000000000005</v>
      </c>
      <c r="F66" s="45">
        <v>621.9</v>
      </c>
      <c r="G66" s="45">
        <v>158.93</v>
      </c>
      <c r="H66" s="45">
        <v>77.530200000000008</v>
      </c>
      <c r="I66" s="45">
        <v>76.010000000000005</v>
      </c>
      <c r="J66" s="45">
        <v>76.010000000000005</v>
      </c>
      <c r="K66" s="45">
        <v>76.010000000000005</v>
      </c>
      <c r="L66" s="45">
        <v>218.42</v>
      </c>
      <c r="M66" s="45">
        <v>218.42</v>
      </c>
      <c r="N66" s="45">
        <v>218.42</v>
      </c>
      <c r="O66" s="45">
        <v>218.42</v>
      </c>
      <c r="P66" s="45">
        <v>218.42</v>
      </c>
      <c r="Q66" s="45">
        <v>218.42</v>
      </c>
      <c r="R66" s="45">
        <v>414.59999999999997</v>
      </c>
      <c r="S66" s="45">
        <v>621.9</v>
      </c>
      <c r="T66" s="45">
        <v>597.9914</v>
      </c>
      <c r="U66" s="45">
        <v>591.97969999999998</v>
      </c>
      <c r="V66" s="45">
        <v>568.0711</v>
      </c>
      <c r="W66" s="45">
        <v>228.03</v>
      </c>
      <c r="X66" s="45">
        <v>495.447</v>
      </c>
      <c r="Y66" s="45">
        <v>495.447</v>
      </c>
      <c r="Z66" s="45">
        <v>461.86439999999999</v>
      </c>
    </row>
    <row r="67" spans="1:26" x14ac:dyDescent="0.25">
      <c r="A67" s="74"/>
      <c r="B67" s="74"/>
      <c r="C67" s="74"/>
      <c r="D67" s="75"/>
      <c r="E67" s="74"/>
      <c r="F67" s="74"/>
      <c r="G67" s="74"/>
      <c r="H67" s="74"/>
      <c r="I67" s="74"/>
      <c r="J67" s="74"/>
      <c r="K67" s="74"/>
      <c r="L67" s="74"/>
      <c r="M67" s="74"/>
      <c r="N67" s="74"/>
      <c r="O67" s="74"/>
      <c r="P67" s="74"/>
      <c r="Q67" s="74"/>
      <c r="R67" s="74"/>
      <c r="S67" s="74"/>
      <c r="T67" s="74"/>
      <c r="U67" s="74"/>
      <c r="V67" s="74"/>
      <c r="W67" s="74"/>
      <c r="X67" s="74"/>
      <c r="Y67" s="74"/>
      <c r="Z67" s="74"/>
    </row>
    <row r="68" spans="1:26" x14ac:dyDescent="0.25">
      <c r="A68" s="41" t="s">
        <v>272</v>
      </c>
      <c r="B68" s="49" t="s">
        <v>58</v>
      </c>
      <c r="C68" s="43">
        <v>92526</v>
      </c>
      <c r="D68" s="44">
        <v>156</v>
      </c>
      <c r="E68" s="45">
        <v>28.6</v>
      </c>
      <c r="F68" s="45">
        <v>234</v>
      </c>
      <c r="G68" s="45">
        <v>59.800000000000004</v>
      </c>
      <c r="H68" s="45">
        <v>29.172000000000001</v>
      </c>
      <c r="I68" s="45">
        <v>28.6</v>
      </c>
      <c r="J68" s="45">
        <v>28.6</v>
      </c>
      <c r="K68" s="45">
        <v>28.6</v>
      </c>
      <c r="L68" s="45">
        <v>81.48</v>
      </c>
      <c r="M68" s="45">
        <v>81.48</v>
      </c>
      <c r="N68" s="45">
        <v>81.48</v>
      </c>
      <c r="O68" s="45">
        <v>81.48</v>
      </c>
      <c r="P68" s="45">
        <v>81.48</v>
      </c>
      <c r="Q68" s="45">
        <v>81.48</v>
      </c>
      <c r="R68" s="45">
        <v>156</v>
      </c>
      <c r="S68" s="45">
        <v>234</v>
      </c>
      <c r="T68" s="45">
        <v>225.00399999999999</v>
      </c>
      <c r="U68" s="45">
        <v>222.74200000000002</v>
      </c>
      <c r="V68" s="45">
        <v>213.74600000000001</v>
      </c>
      <c r="W68" s="45">
        <v>85.8</v>
      </c>
      <c r="X68" s="45">
        <v>186.42</v>
      </c>
      <c r="Y68" s="45">
        <v>186.42</v>
      </c>
      <c r="Z68" s="45">
        <v>173.78399999999999</v>
      </c>
    </row>
    <row r="69" spans="1:26" x14ac:dyDescent="0.25">
      <c r="A69" s="74"/>
      <c r="B69" s="74"/>
      <c r="C69" s="74"/>
      <c r="D69" s="75"/>
      <c r="E69" s="74"/>
      <c r="F69" s="74"/>
      <c r="G69" s="74"/>
      <c r="H69" s="74"/>
      <c r="I69" s="74"/>
      <c r="J69" s="74"/>
      <c r="K69" s="74"/>
      <c r="L69" s="74"/>
      <c r="M69" s="74"/>
      <c r="N69" s="74"/>
      <c r="O69" s="74"/>
      <c r="P69" s="74"/>
      <c r="Q69" s="74"/>
      <c r="R69" s="74"/>
      <c r="S69" s="74"/>
      <c r="T69" s="74"/>
      <c r="U69" s="74"/>
      <c r="V69" s="74"/>
      <c r="W69" s="74"/>
      <c r="X69" s="74"/>
      <c r="Y69" s="74"/>
      <c r="Z69" s="74"/>
    </row>
    <row r="70" spans="1:26" x14ac:dyDescent="0.25">
      <c r="A70" s="41" t="s">
        <v>273</v>
      </c>
      <c r="B70" s="49" t="s">
        <v>58</v>
      </c>
      <c r="C70" s="43">
        <v>92609</v>
      </c>
      <c r="D70" s="44">
        <v>444</v>
      </c>
      <c r="E70" s="45">
        <v>81.400000000000006</v>
      </c>
      <c r="F70" s="45">
        <v>666</v>
      </c>
      <c r="G70" s="45">
        <v>170.20000000000002</v>
      </c>
      <c r="H70" s="45">
        <v>83.028000000000006</v>
      </c>
      <c r="I70" s="45">
        <v>81.400000000000006</v>
      </c>
      <c r="J70" s="45">
        <v>81.400000000000006</v>
      </c>
      <c r="K70" s="45">
        <v>81.400000000000006</v>
      </c>
      <c r="L70" s="45">
        <v>99.02</v>
      </c>
      <c r="M70" s="45">
        <v>99.02</v>
      </c>
      <c r="N70" s="45">
        <v>99.02</v>
      </c>
      <c r="O70" s="45">
        <v>99.02</v>
      </c>
      <c r="P70" s="45">
        <v>99.02</v>
      </c>
      <c r="Q70" s="45">
        <v>99.02</v>
      </c>
      <c r="R70" s="45">
        <v>444</v>
      </c>
      <c r="S70" s="45">
        <v>666</v>
      </c>
      <c r="T70" s="45">
        <v>640.39599999999996</v>
      </c>
      <c r="U70" s="45">
        <v>633.95799999999997</v>
      </c>
      <c r="V70" s="45">
        <v>608.35400000000004</v>
      </c>
      <c r="W70" s="45">
        <v>244.20000000000002</v>
      </c>
      <c r="X70" s="45">
        <v>530.57999999999993</v>
      </c>
      <c r="Y70" s="45">
        <v>530.57999999999993</v>
      </c>
      <c r="Z70" s="45">
        <v>494.61599999999999</v>
      </c>
    </row>
    <row r="71" spans="1:26" x14ac:dyDescent="0.25">
      <c r="A71" s="74"/>
      <c r="B71" s="74"/>
      <c r="C71" s="74"/>
      <c r="D71" s="75"/>
      <c r="E71" s="74"/>
      <c r="F71" s="74"/>
      <c r="G71" s="74"/>
      <c r="H71" s="74"/>
      <c r="I71" s="74"/>
      <c r="J71" s="74"/>
      <c r="K71" s="74"/>
      <c r="L71" s="74"/>
      <c r="M71" s="74"/>
      <c r="N71" s="74"/>
      <c r="O71" s="74"/>
      <c r="P71" s="74"/>
      <c r="Q71" s="74"/>
      <c r="R71" s="74"/>
      <c r="S71" s="74"/>
      <c r="T71" s="74"/>
      <c r="U71" s="74"/>
      <c r="V71" s="74"/>
      <c r="W71" s="74"/>
      <c r="X71" s="74"/>
      <c r="Y71" s="74"/>
      <c r="Z71" s="74"/>
    </row>
    <row r="72" spans="1:26" x14ac:dyDescent="0.25">
      <c r="A72" s="41" t="s">
        <v>274</v>
      </c>
      <c r="B72" s="49" t="s">
        <v>58</v>
      </c>
      <c r="C72" s="43">
        <v>92610</v>
      </c>
      <c r="D72" s="44">
        <v>399.59999999999997</v>
      </c>
      <c r="E72" s="45">
        <v>67.739999999999995</v>
      </c>
      <c r="F72" s="45">
        <v>599.4</v>
      </c>
      <c r="G72" s="45">
        <v>153.18</v>
      </c>
      <c r="H72" s="45">
        <v>74.725200000000001</v>
      </c>
      <c r="I72" s="45">
        <v>73.260000000000005</v>
      </c>
      <c r="J72" s="45">
        <v>73.260000000000005</v>
      </c>
      <c r="K72" s="45">
        <v>73.260000000000005</v>
      </c>
      <c r="L72" s="45">
        <v>67.739999999999995</v>
      </c>
      <c r="M72" s="45">
        <v>67.739999999999995</v>
      </c>
      <c r="N72" s="45">
        <v>67.739999999999995</v>
      </c>
      <c r="O72" s="45">
        <v>67.739999999999995</v>
      </c>
      <c r="P72" s="45">
        <v>67.739999999999995</v>
      </c>
      <c r="Q72" s="45">
        <v>67.739999999999995</v>
      </c>
      <c r="R72" s="45">
        <v>399.59999999999997</v>
      </c>
      <c r="S72" s="45">
        <v>599.4</v>
      </c>
      <c r="T72" s="45">
        <v>576.35640000000001</v>
      </c>
      <c r="U72" s="45">
        <v>570.56219999999996</v>
      </c>
      <c r="V72" s="45">
        <v>547.51859999999999</v>
      </c>
      <c r="W72" s="45">
        <v>219.78</v>
      </c>
      <c r="X72" s="45">
        <v>477.52199999999999</v>
      </c>
      <c r="Y72" s="45">
        <v>477.52199999999999</v>
      </c>
      <c r="Z72" s="45">
        <v>445.15440000000001</v>
      </c>
    </row>
    <row r="73" spans="1:26" x14ac:dyDescent="0.25">
      <c r="A73" s="74"/>
      <c r="B73" s="74"/>
      <c r="C73" s="74"/>
      <c r="D73" s="75"/>
      <c r="E73" s="74"/>
      <c r="F73" s="74"/>
      <c r="G73" s="74"/>
      <c r="H73" s="74"/>
      <c r="I73" s="74"/>
      <c r="J73" s="74"/>
      <c r="K73" s="74"/>
      <c r="L73" s="74"/>
      <c r="M73" s="74"/>
      <c r="N73" s="74"/>
      <c r="O73" s="74"/>
      <c r="P73" s="74"/>
      <c r="Q73" s="74"/>
      <c r="R73" s="74"/>
      <c r="S73" s="74"/>
      <c r="T73" s="74"/>
      <c r="U73" s="74"/>
      <c r="V73" s="74"/>
      <c r="W73" s="74"/>
      <c r="X73" s="74"/>
      <c r="Y73" s="74"/>
      <c r="Z73" s="74"/>
    </row>
    <row r="74" spans="1:26" x14ac:dyDescent="0.25">
      <c r="A74" s="41" t="s">
        <v>275</v>
      </c>
      <c r="B74" s="49" t="s">
        <v>58</v>
      </c>
      <c r="C74" s="43">
        <v>92611</v>
      </c>
      <c r="D74" s="44">
        <v>527.4</v>
      </c>
      <c r="E74" s="45"/>
      <c r="F74" s="45"/>
      <c r="G74" s="45">
        <v>202.17000000000002</v>
      </c>
      <c r="H74" s="45">
        <v>98.623800000000003</v>
      </c>
      <c r="I74" s="45">
        <v>96.69</v>
      </c>
      <c r="J74" s="45">
        <v>96.69</v>
      </c>
      <c r="K74" s="45">
        <v>96.69</v>
      </c>
      <c r="L74" s="45">
        <v>87.44</v>
      </c>
      <c r="M74" s="45">
        <v>87.44</v>
      </c>
      <c r="N74" s="45">
        <v>87.44</v>
      </c>
      <c r="O74" s="45">
        <v>87.44</v>
      </c>
      <c r="P74" s="45">
        <v>87.44</v>
      </c>
      <c r="Q74" s="45">
        <v>87.44</v>
      </c>
      <c r="R74" s="45">
        <v>527.4</v>
      </c>
      <c r="S74" s="45">
        <v>791.1</v>
      </c>
      <c r="T74" s="45">
        <v>760.6866</v>
      </c>
      <c r="U74" s="45">
        <v>753.03930000000003</v>
      </c>
      <c r="V74" s="45">
        <v>722.6259</v>
      </c>
      <c r="W74" s="45">
        <v>290.07</v>
      </c>
      <c r="X74" s="45">
        <v>630.24299999999994</v>
      </c>
      <c r="Y74" s="45">
        <v>630.24299999999994</v>
      </c>
      <c r="Z74" s="45">
        <v>587.52359999999999</v>
      </c>
    </row>
    <row r="75" spans="1:26" x14ac:dyDescent="0.25">
      <c r="A75" s="41"/>
      <c r="B75" s="49" t="s">
        <v>276</v>
      </c>
      <c r="C75" s="43">
        <v>74230</v>
      </c>
      <c r="D75" s="44">
        <v>379.2</v>
      </c>
      <c r="E75" s="45"/>
      <c r="F75" s="45"/>
      <c r="G75" s="45">
        <v>145.36000000000001</v>
      </c>
      <c r="H75" s="45">
        <v>70.910399999999996</v>
      </c>
      <c r="I75" s="45">
        <v>69.52</v>
      </c>
      <c r="J75" s="45">
        <v>69.52</v>
      </c>
      <c r="K75" s="45">
        <v>69.52</v>
      </c>
      <c r="L75" s="45">
        <v>166.12075800000002</v>
      </c>
      <c r="M75" s="45">
        <v>166.12075800000002</v>
      </c>
      <c r="N75" s="45">
        <v>166.12075800000002</v>
      </c>
      <c r="O75" s="45">
        <v>166.12075800000002</v>
      </c>
      <c r="P75" s="45">
        <v>166.12075800000002</v>
      </c>
      <c r="Q75" s="45">
        <v>166.12075800000002</v>
      </c>
      <c r="R75" s="45">
        <v>379.2</v>
      </c>
      <c r="S75" s="45">
        <v>568.80000000000007</v>
      </c>
      <c r="T75" s="45">
        <v>546.93279999999993</v>
      </c>
      <c r="U75" s="45">
        <v>541.43439999999998</v>
      </c>
      <c r="V75" s="45">
        <v>519.56720000000007</v>
      </c>
      <c r="W75" s="45">
        <v>208.56</v>
      </c>
      <c r="X75" s="45">
        <v>453.14400000000001</v>
      </c>
      <c r="Y75" s="45">
        <v>453.14400000000001</v>
      </c>
      <c r="Z75" s="45">
        <v>422.42880000000002</v>
      </c>
    </row>
    <row r="76" spans="1:26" x14ac:dyDescent="0.25">
      <c r="A76" s="41"/>
      <c r="B76" s="49" t="s">
        <v>38</v>
      </c>
      <c r="C76" s="43"/>
      <c r="D76" s="58">
        <v>906.59999999999991</v>
      </c>
      <c r="E76" s="45">
        <v>166.20999999999998</v>
      </c>
      <c r="F76" s="45">
        <v>1359.9</v>
      </c>
      <c r="G76" s="58">
        <v>347.53000000000003</v>
      </c>
      <c r="H76" s="58">
        <v>169.5342</v>
      </c>
      <c r="I76" s="58">
        <v>166.20999999999998</v>
      </c>
      <c r="J76" s="58">
        <v>166.20999999999998</v>
      </c>
      <c r="K76" s="58">
        <v>166.20999999999998</v>
      </c>
      <c r="L76" s="58">
        <v>253.56075800000002</v>
      </c>
      <c r="M76" s="58">
        <v>253.56075800000002</v>
      </c>
      <c r="N76" s="58">
        <v>253.56075800000002</v>
      </c>
      <c r="O76" s="58">
        <v>253.56075800000002</v>
      </c>
      <c r="P76" s="58">
        <v>253.56075800000002</v>
      </c>
      <c r="Q76" s="58">
        <v>253.56075800000002</v>
      </c>
      <c r="R76" s="58">
        <v>906.59999999999991</v>
      </c>
      <c r="S76" s="58">
        <v>1359.9</v>
      </c>
      <c r="T76" s="58">
        <v>1307.6194</v>
      </c>
      <c r="U76" s="58">
        <v>1294.4737</v>
      </c>
      <c r="V76" s="58">
        <v>1242.1931</v>
      </c>
      <c r="W76" s="58">
        <v>498.63</v>
      </c>
      <c r="X76" s="58">
        <v>1083.3869999999999</v>
      </c>
      <c r="Y76" s="58">
        <v>1083.3869999999999</v>
      </c>
      <c r="Z76" s="58">
        <v>1009.9524</v>
      </c>
    </row>
    <row r="77" spans="1:26" x14ac:dyDescent="0.25">
      <c r="A77" s="74"/>
      <c r="B77" s="74"/>
      <c r="C77" s="74"/>
      <c r="D77" s="75"/>
      <c r="E77" s="74"/>
      <c r="F77" s="74"/>
      <c r="G77" s="74"/>
      <c r="H77" s="74"/>
      <c r="I77" s="74"/>
      <c r="J77" s="74"/>
      <c r="K77" s="74"/>
      <c r="L77" s="74"/>
      <c r="M77" s="74"/>
      <c r="N77" s="74"/>
      <c r="O77" s="74"/>
      <c r="P77" s="74"/>
      <c r="Q77" s="74"/>
      <c r="R77" s="74"/>
      <c r="S77" s="74"/>
      <c r="T77" s="74"/>
      <c r="U77" s="74"/>
      <c r="V77" s="74"/>
      <c r="W77" s="74"/>
      <c r="X77" s="74"/>
      <c r="Y77" s="74"/>
      <c r="Z77" s="74"/>
    </row>
    <row r="78" spans="1:26" x14ac:dyDescent="0.25">
      <c r="A78" s="56" t="s">
        <v>277</v>
      </c>
      <c r="B78" s="57" t="s">
        <v>34</v>
      </c>
      <c r="C78" s="43">
        <v>96523</v>
      </c>
      <c r="D78" s="44">
        <v>78</v>
      </c>
      <c r="E78" s="45">
        <v>14.3</v>
      </c>
      <c r="F78" s="45">
        <v>117</v>
      </c>
      <c r="G78" s="45">
        <v>29.900000000000002</v>
      </c>
      <c r="H78" s="45">
        <v>14.586</v>
      </c>
      <c r="I78" s="45">
        <v>14.3</v>
      </c>
      <c r="J78" s="45">
        <v>14.3</v>
      </c>
      <c r="K78" s="45">
        <v>14.3</v>
      </c>
      <c r="L78" s="45">
        <v>51.767610000000005</v>
      </c>
      <c r="M78" s="45">
        <v>51.767610000000005</v>
      </c>
      <c r="N78" s="45">
        <v>51.767610000000005</v>
      </c>
      <c r="O78" s="45">
        <v>51.767610000000005</v>
      </c>
      <c r="P78" s="45">
        <v>51.767610000000005</v>
      </c>
      <c r="Q78" s="45">
        <v>51.767610000000005</v>
      </c>
      <c r="R78" s="45">
        <v>78</v>
      </c>
      <c r="S78" s="45">
        <v>117</v>
      </c>
      <c r="T78" s="45">
        <v>112.502</v>
      </c>
      <c r="U78" s="45">
        <v>111.37100000000001</v>
      </c>
      <c r="V78" s="45">
        <v>106.873</v>
      </c>
      <c r="W78" s="45">
        <v>42.9</v>
      </c>
      <c r="X78" s="45">
        <v>93.21</v>
      </c>
      <c r="Y78" s="45">
        <v>93.21</v>
      </c>
      <c r="Z78" s="45">
        <v>86.891999999999996</v>
      </c>
    </row>
    <row r="79" spans="1:26" x14ac:dyDescent="0.25">
      <c r="A79" s="76"/>
      <c r="B79" s="77"/>
      <c r="C79" s="78"/>
      <c r="D79" s="79"/>
      <c r="E79" s="80"/>
      <c r="F79" s="80"/>
      <c r="G79" s="80"/>
      <c r="H79" s="80"/>
      <c r="I79" s="80"/>
      <c r="J79" s="80"/>
      <c r="K79" s="80"/>
      <c r="L79" s="80"/>
      <c r="M79" s="80"/>
      <c r="N79" s="80"/>
      <c r="O79" s="80"/>
      <c r="P79" s="80"/>
      <c r="Q79" s="80"/>
      <c r="R79" s="80"/>
      <c r="S79" s="80"/>
      <c r="T79" s="80"/>
      <c r="U79" s="80"/>
      <c r="V79" s="80"/>
      <c r="W79" s="80"/>
      <c r="X79" s="80"/>
      <c r="Y79" s="80"/>
      <c r="Z79" s="80"/>
    </row>
    <row r="80" spans="1:26" x14ac:dyDescent="0.25">
      <c r="A80" s="81" t="s">
        <v>278</v>
      </c>
      <c r="B80" s="82" t="s">
        <v>34</v>
      </c>
      <c r="C80" s="67">
        <v>99195</v>
      </c>
      <c r="D80" s="44">
        <v>145.19999999999999</v>
      </c>
      <c r="E80" s="45">
        <v>26.62</v>
      </c>
      <c r="F80" s="45">
        <v>217.8</v>
      </c>
      <c r="G80" s="45">
        <v>55.660000000000004</v>
      </c>
      <c r="H80" s="45">
        <v>27.1524</v>
      </c>
      <c r="I80" s="45">
        <v>26.62</v>
      </c>
      <c r="J80" s="45">
        <v>26.62</v>
      </c>
      <c r="K80" s="45">
        <v>26.62</v>
      </c>
      <c r="L80" s="45">
        <v>104.864696</v>
      </c>
      <c r="M80" s="45">
        <v>104.864696</v>
      </c>
      <c r="N80" s="45">
        <v>104.864696</v>
      </c>
      <c r="O80" s="45">
        <v>104.864696</v>
      </c>
      <c r="P80" s="45">
        <v>104.864696</v>
      </c>
      <c r="Q80" s="45">
        <v>104.864696</v>
      </c>
      <c r="R80" s="45">
        <v>145.19999999999999</v>
      </c>
      <c r="S80" s="45">
        <v>217.8</v>
      </c>
      <c r="T80" s="45">
        <v>209.42679999999999</v>
      </c>
      <c r="U80" s="45">
        <v>207.32140000000001</v>
      </c>
      <c r="V80" s="45">
        <v>198.94820000000001</v>
      </c>
      <c r="W80" s="45">
        <v>79.86</v>
      </c>
      <c r="X80" s="45">
        <v>173.51399999999998</v>
      </c>
      <c r="Y80" s="45">
        <v>173.51399999999998</v>
      </c>
      <c r="Z80" s="45">
        <v>161.75280000000001</v>
      </c>
    </row>
    <row r="81" spans="1:26" x14ac:dyDescent="0.25">
      <c r="A81" s="76"/>
      <c r="B81" s="77"/>
      <c r="C81" s="78"/>
      <c r="D81" s="79"/>
      <c r="E81" s="80"/>
      <c r="F81" s="80"/>
      <c r="G81" s="80"/>
      <c r="H81" s="80"/>
      <c r="I81" s="80"/>
      <c r="J81" s="80"/>
      <c r="K81" s="80"/>
      <c r="L81" s="80"/>
      <c r="M81" s="80"/>
      <c r="N81" s="80"/>
      <c r="O81" s="80"/>
      <c r="P81" s="80"/>
      <c r="Q81" s="80"/>
      <c r="R81" s="80"/>
      <c r="S81" s="80"/>
      <c r="T81" s="80"/>
      <c r="U81" s="80"/>
      <c r="V81" s="80"/>
      <c r="W81" s="80"/>
      <c r="X81" s="80"/>
      <c r="Y81" s="80"/>
      <c r="Z81" s="80"/>
    </row>
    <row r="82" spans="1:26" x14ac:dyDescent="0.25">
      <c r="A82" s="83" t="s">
        <v>279</v>
      </c>
      <c r="B82" s="82" t="s">
        <v>34</v>
      </c>
      <c r="C82" s="67">
        <v>96365</v>
      </c>
      <c r="D82" s="44">
        <v>405</v>
      </c>
      <c r="E82" s="84"/>
      <c r="F82" s="84"/>
      <c r="G82" s="45">
        <v>155.25</v>
      </c>
      <c r="H82" s="45">
        <v>75.734999999999999</v>
      </c>
      <c r="I82" s="45">
        <v>74.25</v>
      </c>
      <c r="J82" s="45">
        <v>74.25</v>
      </c>
      <c r="K82" s="45">
        <v>74.25</v>
      </c>
      <c r="L82" s="45">
        <v>190.25165800000002</v>
      </c>
      <c r="M82" s="45">
        <v>190.25165800000002</v>
      </c>
      <c r="N82" s="45">
        <v>190.25165800000002</v>
      </c>
      <c r="O82" s="45">
        <v>190.25165800000002</v>
      </c>
      <c r="P82" s="45">
        <v>190.25165800000002</v>
      </c>
      <c r="Q82" s="45">
        <v>190.25165800000002</v>
      </c>
      <c r="R82" s="45">
        <v>405</v>
      </c>
      <c r="S82" s="45">
        <v>607.5</v>
      </c>
      <c r="T82" s="45">
        <v>584.14499999999998</v>
      </c>
      <c r="U82" s="45">
        <v>578.27250000000004</v>
      </c>
      <c r="V82" s="45">
        <v>554.91750000000002</v>
      </c>
      <c r="W82" s="45">
        <v>222.75</v>
      </c>
      <c r="X82" s="45">
        <v>483.97499999999997</v>
      </c>
      <c r="Y82" s="45">
        <v>483.97499999999997</v>
      </c>
      <c r="Z82" s="45">
        <v>451.17</v>
      </c>
    </row>
    <row r="83" spans="1:26" x14ac:dyDescent="0.25">
      <c r="A83" s="83" t="s">
        <v>1</v>
      </c>
      <c r="B83" s="85" t="s">
        <v>280</v>
      </c>
      <c r="C83" s="67" t="s">
        <v>281</v>
      </c>
      <c r="D83" s="44">
        <v>59.699999999999996</v>
      </c>
      <c r="E83" s="84"/>
      <c r="F83" s="84"/>
      <c r="G83" s="45">
        <v>22.885000000000002</v>
      </c>
      <c r="H83" s="45">
        <v>11.1639</v>
      </c>
      <c r="I83" s="45">
        <v>10.945</v>
      </c>
      <c r="J83" s="45">
        <v>10.945</v>
      </c>
      <c r="K83" s="45">
        <v>10.945</v>
      </c>
      <c r="L83" s="45">
        <v>0</v>
      </c>
      <c r="M83" s="45">
        <v>0</v>
      </c>
      <c r="N83" s="45">
        <v>0</v>
      </c>
      <c r="O83" s="45">
        <v>0</v>
      </c>
      <c r="P83" s="45">
        <v>0</v>
      </c>
      <c r="Q83" s="45">
        <v>0</v>
      </c>
      <c r="R83" s="45">
        <v>59.699999999999996</v>
      </c>
      <c r="S83" s="45">
        <v>89.55</v>
      </c>
      <c r="T83" s="45">
        <v>86.107299999999995</v>
      </c>
      <c r="U83" s="45">
        <v>85.241650000000007</v>
      </c>
      <c r="V83" s="45">
        <v>81.798950000000005</v>
      </c>
      <c r="W83" s="45">
        <v>32.835000000000001</v>
      </c>
      <c r="X83" s="45">
        <v>71.341499999999996</v>
      </c>
      <c r="Y83" s="45">
        <v>71.341499999999996</v>
      </c>
      <c r="Z83" s="45">
        <v>66.505799999999994</v>
      </c>
    </row>
    <row r="84" spans="1:26" x14ac:dyDescent="0.25">
      <c r="A84" s="83"/>
      <c r="B84" s="85" t="s">
        <v>38</v>
      </c>
      <c r="C84" s="67"/>
      <c r="D84" s="58">
        <v>464.7</v>
      </c>
      <c r="E84" s="45">
        <v>85.194999999999993</v>
      </c>
      <c r="F84" s="45">
        <v>697.05</v>
      </c>
      <c r="G84" s="58">
        <v>178.13499999999999</v>
      </c>
      <c r="H84" s="58">
        <v>86.898899999999998</v>
      </c>
      <c r="I84" s="58">
        <v>85.194999999999993</v>
      </c>
      <c r="J84" s="58">
        <v>85.194999999999993</v>
      </c>
      <c r="K84" s="58">
        <v>85.194999999999993</v>
      </c>
      <c r="L84" s="58">
        <v>190.25165800000002</v>
      </c>
      <c r="M84" s="58">
        <v>190.25165800000002</v>
      </c>
      <c r="N84" s="58">
        <v>190.25165800000002</v>
      </c>
      <c r="O84" s="58">
        <v>190.25165800000002</v>
      </c>
      <c r="P84" s="58">
        <v>190.25165800000002</v>
      </c>
      <c r="Q84" s="58">
        <v>190.25165800000002</v>
      </c>
      <c r="R84" s="58">
        <v>464.7</v>
      </c>
      <c r="S84" s="58">
        <v>697.05</v>
      </c>
      <c r="T84" s="58">
        <v>670.25229999999999</v>
      </c>
      <c r="U84" s="58">
        <v>663.51415000000009</v>
      </c>
      <c r="V84" s="58">
        <v>636.71645000000001</v>
      </c>
      <c r="W84" s="58">
        <v>255.58500000000001</v>
      </c>
      <c r="X84" s="58">
        <v>555.31649999999991</v>
      </c>
      <c r="Y84" s="58">
        <v>555.31649999999991</v>
      </c>
      <c r="Z84" s="58">
        <v>517.67579999999998</v>
      </c>
    </row>
    <row r="85" spans="1:26" x14ac:dyDescent="0.25">
      <c r="A85" s="76"/>
      <c r="B85" s="77"/>
      <c r="C85" s="78"/>
      <c r="D85" s="79"/>
      <c r="E85" s="80"/>
      <c r="F85" s="80"/>
      <c r="G85" s="80"/>
      <c r="H85" s="80"/>
      <c r="I85" s="80"/>
      <c r="J85" s="80"/>
      <c r="K85" s="80"/>
      <c r="L85" s="80"/>
      <c r="M85" s="80"/>
      <c r="N85" s="80"/>
      <c r="O85" s="80"/>
      <c r="P85" s="80"/>
      <c r="Q85" s="80"/>
      <c r="R85" s="80"/>
      <c r="S85" s="80"/>
      <c r="T85" s="80"/>
      <c r="U85" s="80"/>
      <c r="V85" s="80"/>
      <c r="W85" s="80"/>
      <c r="X85" s="80"/>
      <c r="Y85" s="80"/>
      <c r="Z85" s="80"/>
    </row>
    <row r="86" spans="1:26" x14ac:dyDescent="0.25">
      <c r="A86" s="81" t="s">
        <v>282</v>
      </c>
      <c r="B86" s="82" t="s">
        <v>34</v>
      </c>
      <c r="C86" s="67">
        <v>96365</v>
      </c>
      <c r="D86" s="44">
        <v>405</v>
      </c>
      <c r="E86" s="68"/>
      <c r="F86" s="68"/>
      <c r="G86" s="45">
        <v>155.25</v>
      </c>
      <c r="H86" s="45">
        <v>75.734999999999999</v>
      </c>
      <c r="I86" s="45">
        <v>74.25</v>
      </c>
      <c r="J86" s="45">
        <v>74.25</v>
      </c>
      <c r="K86" s="45">
        <v>74.25</v>
      </c>
      <c r="L86" s="45">
        <v>190.25165800000002</v>
      </c>
      <c r="M86" s="45">
        <v>190.25165800000002</v>
      </c>
      <c r="N86" s="45">
        <v>190.25165800000002</v>
      </c>
      <c r="O86" s="45">
        <v>190.25165800000002</v>
      </c>
      <c r="P86" s="45">
        <v>190.25165800000002</v>
      </c>
      <c r="Q86" s="45">
        <v>190.25165800000002</v>
      </c>
      <c r="R86" s="45">
        <v>405</v>
      </c>
      <c r="S86" s="45">
        <v>607.5</v>
      </c>
      <c r="T86" s="45">
        <v>584.14499999999998</v>
      </c>
      <c r="U86" s="45">
        <v>578.27250000000004</v>
      </c>
      <c r="V86" s="45">
        <v>554.91750000000002</v>
      </c>
      <c r="W86" s="45">
        <v>222.75</v>
      </c>
      <c r="X86" s="45">
        <v>483.97499999999997</v>
      </c>
      <c r="Y86" s="45">
        <v>483.97499999999997</v>
      </c>
      <c r="Z86" s="45">
        <v>451.17</v>
      </c>
    </row>
    <row r="87" spans="1:26" x14ac:dyDescent="0.25">
      <c r="A87" s="81"/>
      <c r="B87" s="85" t="s">
        <v>280</v>
      </c>
      <c r="C87" s="67" t="s">
        <v>283</v>
      </c>
      <c r="D87" s="44">
        <v>4229.3999999999996</v>
      </c>
      <c r="E87" s="68"/>
      <c r="F87" s="68"/>
      <c r="G87" s="45">
        <v>1621.27</v>
      </c>
      <c r="H87" s="45">
        <v>790.89779999999996</v>
      </c>
      <c r="I87" s="45">
        <v>775.39</v>
      </c>
      <c r="J87" s="45">
        <v>775.39</v>
      </c>
      <c r="K87" s="45">
        <v>775.39</v>
      </c>
      <c r="L87" s="45">
        <v>842.25</v>
      </c>
      <c r="M87" s="45">
        <v>842.25</v>
      </c>
      <c r="N87" s="45">
        <v>842.25</v>
      </c>
      <c r="O87" s="45">
        <v>842.25</v>
      </c>
      <c r="P87" s="45">
        <v>842.25</v>
      </c>
      <c r="Q87" s="45">
        <v>842.25</v>
      </c>
      <c r="R87" s="45">
        <v>4229.3999999999996</v>
      </c>
      <c r="S87" s="45">
        <v>6344.1</v>
      </c>
      <c r="T87" s="45">
        <v>6100.2046</v>
      </c>
      <c r="U87" s="45">
        <v>6038.8783000000003</v>
      </c>
      <c r="V87" s="45">
        <v>5794.9829</v>
      </c>
      <c r="W87" s="45">
        <v>2326.17</v>
      </c>
      <c r="X87" s="45">
        <v>5054.1329999999998</v>
      </c>
      <c r="Y87" s="45">
        <v>5054.1329999999998</v>
      </c>
      <c r="Z87" s="45">
        <v>4711.5515999999998</v>
      </c>
    </row>
    <row r="88" spans="1:26" x14ac:dyDescent="0.25">
      <c r="A88" s="81"/>
      <c r="B88" s="82" t="s">
        <v>38</v>
      </c>
      <c r="C88" s="67"/>
      <c r="D88" s="58">
        <v>4634.3999999999996</v>
      </c>
      <c r="E88" s="45">
        <v>849.64</v>
      </c>
      <c r="F88" s="45">
        <v>6951.6</v>
      </c>
      <c r="G88" s="58">
        <v>1776.52</v>
      </c>
      <c r="H88" s="58">
        <v>866.63279999999997</v>
      </c>
      <c r="I88" s="58">
        <v>849.64</v>
      </c>
      <c r="J88" s="58">
        <v>849.64</v>
      </c>
      <c r="K88" s="58">
        <v>849.64</v>
      </c>
      <c r="L88" s="58">
        <v>1032.5016580000001</v>
      </c>
      <c r="M88" s="58">
        <v>1032.5016580000001</v>
      </c>
      <c r="N88" s="58">
        <v>1032.5016580000001</v>
      </c>
      <c r="O88" s="58">
        <v>1032.5016580000001</v>
      </c>
      <c r="P88" s="58">
        <v>1032.5016580000001</v>
      </c>
      <c r="Q88" s="58">
        <v>1032.5016580000001</v>
      </c>
      <c r="R88" s="58">
        <v>4634.3999999999996</v>
      </c>
      <c r="S88" s="58">
        <v>6951.6</v>
      </c>
      <c r="T88" s="58">
        <v>6684.3495999999996</v>
      </c>
      <c r="U88" s="58">
        <v>6617.1508000000003</v>
      </c>
      <c r="V88" s="58">
        <v>6349.9004000000004</v>
      </c>
      <c r="W88" s="58">
        <v>2548.92</v>
      </c>
      <c r="X88" s="58">
        <v>5538.1080000000002</v>
      </c>
      <c r="Y88" s="58">
        <v>5538.1080000000002</v>
      </c>
      <c r="Z88" s="58">
        <v>5162.7215999999999</v>
      </c>
    </row>
  </sheetData>
  <mergeCells count="3">
    <mergeCell ref="G9:K9"/>
    <mergeCell ref="L9:R9"/>
    <mergeCell ref="S9:Z9"/>
  </mergeCells>
  <hyperlinks>
    <hyperlink ref="A7" location="'START HERE'!A1" display="Return to Main Screen"/>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B108"/>
  <sheetViews>
    <sheetView tabSelected="1" view="pageBreakPreview" zoomScale="90" zoomScaleNormal="90" zoomScaleSheetLayoutView="90" workbookViewId="0">
      <pane ySplit="10" topLeftCell="A11" activePane="bottomLeft" state="frozen"/>
      <selection pane="bottomLeft" activeCell="F81" sqref="F81"/>
    </sheetView>
  </sheetViews>
  <sheetFormatPr defaultColWidth="12.7109375" defaultRowHeight="14.25" x14ac:dyDescent="0.25"/>
  <cols>
    <col min="1" max="1" width="66.140625" style="22" bestFit="1" customWidth="1"/>
    <col min="2" max="2" width="21" style="22" bestFit="1" customWidth="1"/>
    <col min="3" max="16384" width="12.7109375" style="22"/>
  </cols>
  <sheetData>
    <row r="1" spans="1:28" x14ac:dyDescent="0.25">
      <c r="A1" s="19" t="s">
        <v>0</v>
      </c>
      <c r="B1" s="20"/>
      <c r="C1" s="21"/>
      <c r="E1" s="23"/>
      <c r="H1" s="24"/>
      <c r="I1" s="24"/>
      <c r="J1" s="24"/>
      <c r="K1" s="24"/>
      <c r="L1" s="24"/>
      <c r="M1" s="24"/>
      <c r="N1" s="24"/>
      <c r="O1" s="24"/>
      <c r="P1" s="24"/>
      <c r="Q1" s="24"/>
      <c r="R1" s="24"/>
      <c r="S1" s="24"/>
      <c r="T1" s="24"/>
      <c r="U1" s="24"/>
      <c r="V1" s="24"/>
      <c r="W1" s="24"/>
      <c r="X1" s="24"/>
      <c r="Y1" s="24"/>
      <c r="Z1" s="24"/>
    </row>
    <row r="2" spans="1:28" x14ac:dyDescent="0.25">
      <c r="A2" s="25" t="s">
        <v>440</v>
      </c>
      <c r="B2" s="26"/>
      <c r="E2" s="23"/>
      <c r="H2" s="24"/>
      <c r="I2" s="24"/>
      <c r="J2" s="24"/>
      <c r="K2" s="24"/>
      <c r="L2" s="24"/>
      <c r="M2" s="24"/>
      <c r="N2" s="24"/>
      <c r="O2" s="24"/>
      <c r="P2" s="24"/>
      <c r="Q2" s="24"/>
      <c r="R2" s="24"/>
      <c r="S2" s="24"/>
      <c r="T2" s="24"/>
      <c r="U2" s="24"/>
      <c r="V2" s="24"/>
      <c r="W2" s="24"/>
      <c r="X2" s="24"/>
      <c r="Y2" s="24"/>
      <c r="Z2" s="24"/>
    </row>
    <row r="3" spans="1:28" x14ac:dyDescent="0.25">
      <c r="A3" s="19" t="s">
        <v>428</v>
      </c>
      <c r="B3" s="26"/>
      <c r="E3" s="23"/>
      <c r="H3" s="24" t="s">
        <v>1</v>
      </c>
      <c r="I3" s="24"/>
      <c r="J3" s="24"/>
      <c r="K3" s="24"/>
      <c r="L3" s="24"/>
      <c r="M3" s="24"/>
      <c r="N3" s="24"/>
      <c r="O3" s="24"/>
      <c r="P3" s="24"/>
      <c r="Q3" s="24"/>
      <c r="R3" s="24"/>
      <c r="S3" s="24"/>
      <c r="T3" s="24"/>
      <c r="U3" s="24"/>
      <c r="V3" s="24"/>
      <c r="W3" s="24"/>
      <c r="X3" s="24"/>
      <c r="Y3" s="24"/>
      <c r="Z3" s="24"/>
    </row>
    <row r="4" spans="1:28" x14ac:dyDescent="0.25">
      <c r="A4" s="27"/>
      <c r="B4" s="26"/>
      <c r="E4" s="23"/>
      <c r="H4" s="24"/>
      <c r="I4" s="24"/>
      <c r="J4" s="24"/>
      <c r="K4" s="24"/>
      <c r="L4" s="24"/>
      <c r="M4" s="24"/>
      <c r="N4" s="24"/>
      <c r="O4" s="24"/>
      <c r="P4" s="24"/>
      <c r="Q4" s="24"/>
      <c r="R4" s="24"/>
      <c r="S4" s="24"/>
      <c r="T4" s="24"/>
      <c r="U4" s="24"/>
      <c r="V4" s="24"/>
      <c r="W4" s="24"/>
      <c r="X4" s="24"/>
      <c r="Y4" s="24"/>
      <c r="Z4" s="24"/>
    </row>
    <row r="5" spans="1:28" x14ac:dyDescent="0.25">
      <c r="A5" s="27"/>
      <c r="B5" s="26"/>
      <c r="E5" s="23"/>
      <c r="H5" s="24"/>
      <c r="I5" s="24"/>
      <c r="J5" s="24"/>
      <c r="K5" s="24"/>
      <c r="L5" s="24"/>
      <c r="M5" s="24"/>
      <c r="N5" s="24"/>
      <c r="O5" s="24"/>
      <c r="P5" s="24"/>
      <c r="Q5" s="24"/>
      <c r="R5" s="24"/>
      <c r="S5" s="24"/>
      <c r="T5" s="24"/>
      <c r="U5" s="24"/>
      <c r="V5" s="24"/>
      <c r="W5" s="24"/>
      <c r="X5" s="24"/>
      <c r="Y5" s="24"/>
      <c r="Z5" s="24"/>
    </row>
    <row r="6" spans="1:28" x14ac:dyDescent="0.25">
      <c r="A6" s="27"/>
      <c r="B6" s="26"/>
      <c r="E6" s="23"/>
      <c r="H6" s="28" t="s">
        <v>2</v>
      </c>
      <c r="I6" s="24"/>
      <c r="J6" s="24"/>
      <c r="K6" s="24"/>
      <c r="L6" s="24"/>
      <c r="M6" s="24"/>
      <c r="N6" s="24"/>
      <c r="O6" s="24"/>
      <c r="P6" s="24"/>
      <c r="Q6" s="24"/>
      <c r="R6" s="24"/>
      <c r="S6" s="24"/>
      <c r="T6" s="24"/>
      <c r="U6" s="24"/>
      <c r="V6" s="24"/>
      <c r="W6" s="24"/>
      <c r="X6" s="24"/>
      <c r="Y6" s="24"/>
      <c r="Z6" s="24"/>
    </row>
    <row r="7" spans="1:28" x14ac:dyDescent="0.25">
      <c r="A7" s="29" t="s">
        <v>3</v>
      </c>
      <c r="B7" s="26"/>
      <c r="E7" s="30"/>
      <c r="H7" s="31" t="s">
        <v>1</v>
      </c>
      <c r="I7" s="24"/>
      <c r="J7" s="24"/>
      <c r="K7" s="24"/>
      <c r="L7" s="24"/>
      <c r="M7" s="24"/>
      <c r="N7" s="24"/>
      <c r="O7" s="24"/>
      <c r="P7" s="24"/>
      <c r="Q7" s="24"/>
      <c r="R7" s="24"/>
      <c r="S7" s="24"/>
      <c r="T7" s="24"/>
      <c r="U7" s="24"/>
      <c r="V7" s="24"/>
      <c r="W7" s="24"/>
      <c r="X7" s="24"/>
      <c r="Y7" s="24"/>
      <c r="Z7" s="24"/>
    </row>
    <row r="8" spans="1:28" ht="15" thickBot="1" x14ac:dyDescent="0.3">
      <c r="A8" s="29"/>
      <c r="B8" s="26"/>
      <c r="E8" s="30"/>
      <c r="H8" s="31"/>
      <c r="I8" s="24"/>
      <c r="J8" s="24"/>
      <c r="K8" s="24"/>
      <c r="L8" s="24"/>
      <c r="M8" s="24"/>
      <c r="N8" s="24"/>
      <c r="O8" s="24"/>
      <c r="P8" s="24"/>
      <c r="Q8" s="24"/>
      <c r="R8" s="24"/>
      <c r="S8" s="24"/>
      <c r="T8" s="24"/>
      <c r="U8" s="24"/>
      <c r="V8" s="24"/>
      <c r="W8" s="24"/>
      <c r="X8" s="24"/>
      <c r="Y8" s="24"/>
      <c r="Z8" s="24"/>
    </row>
    <row r="9" spans="1:28" ht="14.25" customHeight="1" thickBot="1" x14ac:dyDescent="0.3">
      <c r="A9" s="27"/>
      <c r="C9" s="32"/>
      <c r="D9" s="32"/>
      <c r="E9" s="22" t="s">
        <v>1</v>
      </c>
      <c r="G9" s="178" t="s">
        <v>429</v>
      </c>
      <c r="H9" s="179"/>
      <c r="I9" s="179"/>
      <c r="J9" s="179"/>
      <c r="K9" s="180"/>
      <c r="L9" s="181" t="s">
        <v>430</v>
      </c>
      <c r="M9" s="181"/>
      <c r="N9" s="181"/>
      <c r="O9" s="181"/>
      <c r="P9" s="181"/>
      <c r="Q9" s="181"/>
      <c r="R9" s="182"/>
      <c r="S9" s="183" t="s">
        <v>6</v>
      </c>
      <c r="T9" s="183"/>
      <c r="U9" s="183"/>
      <c r="V9" s="183"/>
      <c r="W9" s="183"/>
      <c r="X9" s="183"/>
      <c r="Y9" s="183"/>
      <c r="Z9" s="183"/>
    </row>
    <row r="10" spans="1:28" ht="57.75" thickBot="1" x14ac:dyDescent="0.3">
      <c r="A10" s="162" t="s">
        <v>7</v>
      </c>
      <c r="B10" s="126" t="s">
        <v>8</v>
      </c>
      <c r="C10" s="34" t="s">
        <v>9</v>
      </c>
      <c r="D10" s="35" t="s">
        <v>10</v>
      </c>
      <c r="E10" s="36" t="s">
        <v>11</v>
      </c>
      <c r="F10" s="36" t="s">
        <v>12</v>
      </c>
      <c r="G10" s="118" t="s">
        <v>431</v>
      </c>
      <c r="H10" s="118" t="s">
        <v>14</v>
      </c>
      <c r="I10" s="118" t="s">
        <v>15</v>
      </c>
      <c r="J10" s="118" t="s">
        <v>16</v>
      </c>
      <c r="K10" s="118" t="s">
        <v>17</v>
      </c>
      <c r="L10" s="119" t="s">
        <v>18</v>
      </c>
      <c r="M10" s="119" t="s">
        <v>19</v>
      </c>
      <c r="N10" s="119" t="s">
        <v>20</v>
      </c>
      <c r="O10" s="119" t="s">
        <v>21</v>
      </c>
      <c r="P10" s="119" t="s">
        <v>22</v>
      </c>
      <c r="Q10" s="119" t="s">
        <v>24</v>
      </c>
      <c r="R10" s="119" t="s">
        <v>23</v>
      </c>
      <c r="S10" s="120" t="s">
        <v>25</v>
      </c>
      <c r="T10" s="120" t="s">
        <v>26</v>
      </c>
      <c r="U10" s="120" t="s">
        <v>27</v>
      </c>
      <c r="V10" s="120" t="s">
        <v>28</v>
      </c>
      <c r="W10" s="120" t="s">
        <v>29</v>
      </c>
      <c r="X10" s="120" t="s">
        <v>30</v>
      </c>
      <c r="Y10" s="120" t="s">
        <v>31</v>
      </c>
      <c r="Z10" s="120" t="s">
        <v>32</v>
      </c>
    </row>
    <row r="11" spans="1:28" x14ac:dyDescent="0.25">
      <c r="A11" s="37"/>
      <c r="B11" s="37"/>
      <c r="C11" s="38"/>
      <c r="D11" s="39"/>
      <c r="E11" s="38"/>
      <c r="F11" s="38"/>
      <c r="G11" s="40"/>
      <c r="H11" s="40"/>
      <c r="I11" s="40"/>
      <c r="J11" s="40"/>
      <c r="K11" s="40"/>
      <c r="L11" s="40"/>
      <c r="M11" s="40"/>
      <c r="N11" s="40"/>
      <c r="O11" s="40"/>
      <c r="P11" s="40"/>
      <c r="Q11" s="40"/>
      <c r="R11" s="40"/>
      <c r="S11" s="40"/>
      <c r="T11" s="40"/>
      <c r="U11" s="40"/>
      <c r="V11" s="40"/>
      <c r="W11" s="40"/>
      <c r="X11" s="40"/>
      <c r="Y11" s="40"/>
      <c r="Z11" s="40"/>
    </row>
    <row r="12" spans="1:28" x14ac:dyDescent="0.25">
      <c r="A12" s="113" t="s">
        <v>284</v>
      </c>
      <c r="B12" s="114"/>
      <c r="C12" s="115"/>
      <c r="D12" s="116"/>
      <c r="E12" s="117"/>
      <c r="F12" s="117"/>
      <c r="G12" s="117"/>
      <c r="H12" s="117"/>
      <c r="I12" s="117"/>
      <c r="J12" s="117"/>
      <c r="K12" s="117"/>
      <c r="L12" s="117"/>
      <c r="M12" s="117"/>
      <c r="N12" s="117"/>
      <c r="O12" s="117"/>
      <c r="P12" s="117"/>
      <c r="Q12" s="117"/>
      <c r="R12" s="117"/>
      <c r="S12" s="117"/>
      <c r="T12" s="117"/>
      <c r="U12" s="117"/>
      <c r="V12" s="117"/>
      <c r="W12" s="117"/>
      <c r="X12" s="117"/>
      <c r="Y12" s="117"/>
      <c r="Z12" s="117"/>
    </row>
    <row r="13" spans="1:28" x14ac:dyDescent="0.25">
      <c r="A13" s="86"/>
      <c r="B13" s="87"/>
      <c r="C13" s="88"/>
      <c r="D13" s="89"/>
      <c r="E13" s="90"/>
      <c r="F13" s="90"/>
      <c r="G13" s="90"/>
      <c r="H13" s="90"/>
      <c r="I13" s="90"/>
      <c r="J13" s="90"/>
      <c r="K13" s="90"/>
      <c r="L13" s="90"/>
      <c r="M13" s="90"/>
      <c r="N13" s="90"/>
      <c r="O13" s="90"/>
      <c r="P13" s="90"/>
      <c r="Q13" s="90"/>
      <c r="R13" s="90"/>
      <c r="S13" s="90"/>
      <c r="T13" s="90"/>
      <c r="U13" s="90"/>
      <c r="V13" s="90"/>
      <c r="W13" s="90"/>
      <c r="X13" s="90"/>
      <c r="Y13" s="90"/>
      <c r="Z13" s="90"/>
    </row>
    <row r="14" spans="1:28" x14ac:dyDescent="0.25">
      <c r="A14" s="91" t="s">
        <v>285</v>
      </c>
      <c r="B14" s="92" t="s">
        <v>286</v>
      </c>
      <c r="C14" s="93">
        <v>99202</v>
      </c>
      <c r="D14" s="44">
        <v>73.8</v>
      </c>
      <c r="E14" s="95">
        <v>45.72</v>
      </c>
      <c r="F14" s="95">
        <v>114.49600000000001</v>
      </c>
      <c r="G14" s="121" t="s">
        <v>432</v>
      </c>
      <c r="H14" s="121" t="s">
        <v>432</v>
      </c>
      <c r="I14" s="121" t="s">
        <v>432</v>
      </c>
      <c r="J14" s="121" t="s">
        <v>432</v>
      </c>
      <c r="K14" s="121" t="s">
        <v>432</v>
      </c>
      <c r="L14" s="121" t="s">
        <v>432</v>
      </c>
      <c r="M14" s="45">
        <v>45.72</v>
      </c>
      <c r="N14" s="121" t="s">
        <v>432</v>
      </c>
      <c r="O14" s="45">
        <v>45.72</v>
      </c>
      <c r="P14" s="45">
        <v>49.17</v>
      </c>
      <c r="Q14" s="45">
        <v>45.72</v>
      </c>
      <c r="R14" s="45">
        <v>53</v>
      </c>
      <c r="S14" s="121" t="s">
        <v>432</v>
      </c>
      <c r="T14" s="121" t="s">
        <v>432</v>
      </c>
      <c r="U14" s="121" t="s">
        <v>432</v>
      </c>
      <c r="V14" s="121" t="s">
        <v>432</v>
      </c>
      <c r="W14" s="121" t="s">
        <v>432</v>
      </c>
      <c r="X14" s="121" t="s">
        <v>432</v>
      </c>
      <c r="Y14" s="121" t="s">
        <v>432</v>
      </c>
      <c r="Z14" s="45">
        <v>114.49600000000001</v>
      </c>
      <c r="AA14" s="122"/>
      <c r="AB14" s="122"/>
    </row>
    <row r="15" spans="1:28" x14ac:dyDescent="0.25">
      <c r="A15" s="86"/>
      <c r="B15" s="87"/>
      <c r="C15" s="88"/>
      <c r="D15" s="89"/>
      <c r="E15" s="90"/>
      <c r="F15" s="90"/>
      <c r="G15" s="90"/>
      <c r="H15" s="90"/>
      <c r="I15" s="90"/>
      <c r="J15" s="90"/>
      <c r="K15" s="90"/>
      <c r="L15" s="90"/>
      <c r="M15" s="90"/>
      <c r="N15" s="90"/>
      <c r="O15" s="90"/>
      <c r="P15" s="90"/>
      <c r="Q15" s="90"/>
      <c r="R15" s="98"/>
      <c r="S15" s="90"/>
      <c r="T15" s="90"/>
      <c r="U15" s="90"/>
      <c r="V15" s="90"/>
      <c r="W15" s="90"/>
      <c r="X15" s="90"/>
      <c r="Y15" s="90"/>
      <c r="Z15" s="90"/>
    </row>
    <row r="16" spans="1:28" x14ac:dyDescent="0.25">
      <c r="A16" s="91" t="s">
        <v>288</v>
      </c>
      <c r="B16" s="92" t="s">
        <v>286</v>
      </c>
      <c r="C16" s="93">
        <v>99203</v>
      </c>
      <c r="D16" s="44">
        <v>106.8</v>
      </c>
      <c r="E16" s="95">
        <v>73.72</v>
      </c>
      <c r="F16" s="95">
        <v>162.86400000000003</v>
      </c>
      <c r="G16" s="121" t="s">
        <v>432</v>
      </c>
      <c r="H16" s="121" t="s">
        <v>432</v>
      </c>
      <c r="I16" s="121" t="s">
        <v>432</v>
      </c>
      <c r="J16" s="121" t="s">
        <v>432</v>
      </c>
      <c r="K16" s="121" t="s">
        <v>432</v>
      </c>
      <c r="L16" s="121" t="s">
        <v>432</v>
      </c>
      <c r="M16" s="45">
        <v>78.040000000000006</v>
      </c>
      <c r="N16" s="121" t="s">
        <v>432</v>
      </c>
      <c r="O16" s="45">
        <v>78.040000000000006</v>
      </c>
      <c r="P16" s="45">
        <v>73.72</v>
      </c>
      <c r="Q16" s="45">
        <v>78.040000000000006</v>
      </c>
      <c r="R16" s="45">
        <v>79.040000000000006</v>
      </c>
      <c r="S16" s="121" t="s">
        <v>432</v>
      </c>
      <c r="T16" s="121" t="s">
        <v>432</v>
      </c>
      <c r="U16" s="121" t="s">
        <v>432</v>
      </c>
      <c r="V16" s="121" t="s">
        <v>432</v>
      </c>
      <c r="W16" s="121" t="s">
        <v>432</v>
      </c>
      <c r="X16" s="121" t="s">
        <v>432</v>
      </c>
      <c r="Y16" s="121" t="s">
        <v>432</v>
      </c>
      <c r="Z16" s="45">
        <v>162.86400000000003</v>
      </c>
      <c r="AA16" s="122"/>
      <c r="AB16" s="122"/>
    </row>
    <row r="17" spans="1:28" x14ac:dyDescent="0.25">
      <c r="A17" s="86"/>
      <c r="B17" s="87"/>
      <c r="C17" s="88"/>
      <c r="D17" s="89"/>
      <c r="E17" s="90"/>
      <c r="F17" s="90"/>
      <c r="G17" s="90"/>
      <c r="H17" s="90"/>
      <c r="I17" s="90"/>
      <c r="J17" s="90"/>
      <c r="K17" s="90"/>
      <c r="L17" s="90"/>
      <c r="M17" s="90"/>
      <c r="N17" s="90"/>
      <c r="O17" s="90"/>
      <c r="P17" s="90"/>
      <c r="Q17" s="90"/>
      <c r="R17" s="98"/>
      <c r="S17" s="90"/>
      <c r="T17" s="90"/>
      <c r="U17" s="90"/>
      <c r="V17" s="90"/>
      <c r="W17" s="90"/>
      <c r="X17" s="90"/>
      <c r="Y17" s="90"/>
      <c r="Z17" s="90"/>
    </row>
    <row r="18" spans="1:28" x14ac:dyDescent="0.25">
      <c r="A18" s="91" t="s">
        <v>289</v>
      </c>
      <c r="B18" s="92" t="s">
        <v>286</v>
      </c>
      <c r="C18" s="93">
        <v>99204</v>
      </c>
      <c r="D18" s="44">
        <v>182.4</v>
      </c>
      <c r="E18" s="95">
        <v>112.27</v>
      </c>
      <c r="F18" s="95">
        <v>250.70400000000001</v>
      </c>
      <c r="G18" s="121" t="s">
        <v>432</v>
      </c>
      <c r="H18" s="121" t="s">
        <v>432</v>
      </c>
      <c r="I18" s="121" t="s">
        <v>432</v>
      </c>
      <c r="J18" s="121" t="s">
        <v>432</v>
      </c>
      <c r="K18" s="121" t="s">
        <v>432</v>
      </c>
      <c r="L18" s="121" t="s">
        <v>432</v>
      </c>
      <c r="M18" s="45">
        <v>126.43</v>
      </c>
      <c r="N18" s="121" t="s">
        <v>432</v>
      </c>
      <c r="O18" s="45">
        <v>126.43</v>
      </c>
      <c r="P18" s="45">
        <v>126.09</v>
      </c>
      <c r="Q18" s="45">
        <v>126.43</v>
      </c>
      <c r="R18" s="45">
        <v>112.27</v>
      </c>
      <c r="S18" s="121" t="s">
        <v>432</v>
      </c>
      <c r="T18" s="121" t="s">
        <v>432</v>
      </c>
      <c r="U18" s="121" t="s">
        <v>432</v>
      </c>
      <c r="V18" s="121" t="s">
        <v>432</v>
      </c>
      <c r="W18" s="121" t="s">
        <v>432</v>
      </c>
      <c r="X18" s="121" t="s">
        <v>432</v>
      </c>
      <c r="Y18" s="121" t="s">
        <v>432</v>
      </c>
      <c r="Z18" s="45">
        <v>250.70400000000001</v>
      </c>
      <c r="AA18" s="122"/>
      <c r="AB18" s="122"/>
    </row>
    <row r="19" spans="1:28" x14ac:dyDescent="0.25">
      <c r="A19" s="86"/>
      <c r="B19" s="87"/>
      <c r="C19" s="88"/>
      <c r="D19" s="89"/>
      <c r="E19" s="90"/>
      <c r="F19" s="90"/>
      <c r="G19" s="90"/>
      <c r="H19" s="90"/>
      <c r="I19" s="90"/>
      <c r="J19" s="90"/>
      <c r="K19" s="90"/>
      <c r="L19" s="90"/>
      <c r="M19" s="90"/>
      <c r="N19" s="90"/>
      <c r="O19" s="90"/>
      <c r="P19" s="90"/>
      <c r="Q19" s="90"/>
      <c r="R19" s="98"/>
      <c r="S19" s="90"/>
      <c r="T19" s="90"/>
      <c r="U19" s="90"/>
      <c r="V19" s="90"/>
      <c r="W19" s="90"/>
      <c r="X19" s="90"/>
      <c r="Y19" s="90"/>
      <c r="Z19" s="90"/>
    </row>
    <row r="20" spans="1:28" x14ac:dyDescent="0.25">
      <c r="A20" s="91" t="s">
        <v>290</v>
      </c>
      <c r="B20" s="92" t="s">
        <v>286</v>
      </c>
      <c r="C20" s="93">
        <v>99205</v>
      </c>
      <c r="D20" s="44">
        <v>234.6</v>
      </c>
      <c r="E20" s="95">
        <v>143.29</v>
      </c>
      <c r="F20" s="95">
        <v>317.47199999999998</v>
      </c>
      <c r="G20" s="121" t="s">
        <v>432</v>
      </c>
      <c r="H20" s="121" t="s">
        <v>432</v>
      </c>
      <c r="I20" s="121" t="s">
        <v>432</v>
      </c>
      <c r="J20" s="121" t="s">
        <v>432</v>
      </c>
      <c r="K20" s="121" t="s">
        <v>432</v>
      </c>
      <c r="L20" s="121" t="s">
        <v>432</v>
      </c>
      <c r="M20" s="45">
        <v>171.45</v>
      </c>
      <c r="N20" s="121" t="s">
        <v>432</v>
      </c>
      <c r="O20" s="45">
        <v>171.45</v>
      </c>
      <c r="P20" s="45">
        <v>164.67</v>
      </c>
      <c r="Q20" s="45">
        <v>171.45</v>
      </c>
      <c r="R20" s="45">
        <v>143.29</v>
      </c>
      <c r="S20" s="121" t="s">
        <v>432</v>
      </c>
      <c r="T20" s="121" t="s">
        <v>432</v>
      </c>
      <c r="U20" s="121" t="s">
        <v>432</v>
      </c>
      <c r="V20" s="121" t="s">
        <v>432</v>
      </c>
      <c r="W20" s="121" t="s">
        <v>432</v>
      </c>
      <c r="X20" s="121" t="s">
        <v>432</v>
      </c>
      <c r="Y20" s="121" t="s">
        <v>432</v>
      </c>
      <c r="Z20" s="45">
        <v>317.47199999999998</v>
      </c>
      <c r="AA20" s="122"/>
      <c r="AB20" s="122"/>
    </row>
    <row r="21" spans="1:28" x14ac:dyDescent="0.25">
      <c r="A21" s="86"/>
      <c r="B21" s="87"/>
      <c r="C21" s="88"/>
      <c r="D21" s="89"/>
      <c r="E21" s="90"/>
      <c r="F21" s="90"/>
      <c r="G21" s="90"/>
      <c r="H21" s="90"/>
      <c r="I21" s="90"/>
      <c r="J21" s="90"/>
      <c r="K21" s="90"/>
      <c r="L21" s="90"/>
      <c r="M21" s="90"/>
      <c r="N21" s="90"/>
      <c r="O21" s="90"/>
      <c r="P21" s="90"/>
      <c r="Q21" s="90"/>
      <c r="R21" s="98"/>
      <c r="S21" s="90"/>
      <c r="T21" s="90"/>
      <c r="U21" s="90"/>
      <c r="V21" s="90"/>
      <c r="W21" s="90"/>
      <c r="X21" s="90"/>
      <c r="Y21" s="90"/>
      <c r="Z21" s="90"/>
    </row>
    <row r="22" spans="1:28" x14ac:dyDescent="0.25">
      <c r="A22" s="91" t="s">
        <v>291</v>
      </c>
      <c r="B22" s="92" t="s">
        <v>286</v>
      </c>
      <c r="C22" s="93">
        <v>99211</v>
      </c>
      <c r="D22" s="44">
        <v>57</v>
      </c>
      <c r="E22" s="95">
        <v>8.3699999999999992</v>
      </c>
      <c r="F22" s="95">
        <v>34.080000000000005</v>
      </c>
      <c r="G22" s="121" t="s">
        <v>432</v>
      </c>
      <c r="H22" s="121" t="s">
        <v>432</v>
      </c>
      <c r="I22" s="121" t="s">
        <v>432</v>
      </c>
      <c r="J22" s="121" t="s">
        <v>432</v>
      </c>
      <c r="K22" s="121" t="s">
        <v>432</v>
      </c>
      <c r="L22" s="121" t="s">
        <v>432</v>
      </c>
      <c r="M22" s="45">
        <v>8.3699999999999992</v>
      </c>
      <c r="N22" s="121" t="s">
        <v>432</v>
      </c>
      <c r="O22" s="45">
        <v>8.3699999999999992</v>
      </c>
      <c r="P22" s="45">
        <v>9</v>
      </c>
      <c r="Q22" s="45">
        <v>8.3699999999999992</v>
      </c>
      <c r="R22" s="45">
        <v>16.98</v>
      </c>
      <c r="S22" s="121" t="s">
        <v>432</v>
      </c>
      <c r="T22" s="121" t="s">
        <v>432</v>
      </c>
      <c r="U22" s="121" t="s">
        <v>432</v>
      </c>
      <c r="V22" s="121" t="s">
        <v>432</v>
      </c>
      <c r="W22" s="121" t="s">
        <v>432</v>
      </c>
      <c r="X22" s="121" t="s">
        <v>432</v>
      </c>
      <c r="Y22" s="121" t="s">
        <v>432</v>
      </c>
      <c r="Z22" s="45">
        <v>34.080000000000005</v>
      </c>
      <c r="AA22" s="122"/>
      <c r="AB22" s="122"/>
    </row>
    <row r="23" spans="1:28" x14ac:dyDescent="0.25">
      <c r="A23" s="86"/>
      <c r="B23" s="87"/>
      <c r="C23" s="88"/>
      <c r="D23" s="89"/>
      <c r="E23" s="90"/>
      <c r="F23" s="90"/>
      <c r="G23" s="90"/>
      <c r="H23" s="90"/>
      <c r="I23" s="90"/>
      <c r="J23" s="90"/>
      <c r="K23" s="90"/>
      <c r="L23" s="90"/>
      <c r="M23" s="90"/>
      <c r="N23" s="90"/>
      <c r="O23" s="90"/>
      <c r="P23" s="90"/>
      <c r="Q23" s="90"/>
      <c r="R23" s="98"/>
      <c r="S23" s="90"/>
      <c r="T23" s="90"/>
      <c r="U23" s="90"/>
      <c r="V23" s="90"/>
      <c r="W23" s="90"/>
      <c r="X23" s="90"/>
      <c r="Y23" s="90"/>
      <c r="Z23" s="90"/>
    </row>
    <row r="24" spans="1:28" x14ac:dyDescent="0.25">
      <c r="A24" s="91" t="s">
        <v>292</v>
      </c>
      <c r="B24" s="92" t="s">
        <v>286</v>
      </c>
      <c r="C24" s="93">
        <v>99212</v>
      </c>
      <c r="D24" s="44">
        <v>73.8</v>
      </c>
      <c r="E24" s="95">
        <v>25.12</v>
      </c>
      <c r="F24" s="95">
        <v>67.936000000000007</v>
      </c>
      <c r="G24" s="121" t="s">
        <v>432</v>
      </c>
      <c r="H24" s="121" t="s">
        <v>432</v>
      </c>
      <c r="I24" s="121" t="s">
        <v>432</v>
      </c>
      <c r="J24" s="121" t="s">
        <v>432</v>
      </c>
      <c r="K24" s="121" t="s">
        <v>432</v>
      </c>
      <c r="L24" s="121" t="s">
        <v>432</v>
      </c>
      <c r="M24" s="45">
        <v>33.93</v>
      </c>
      <c r="N24" s="121" t="s">
        <v>432</v>
      </c>
      <c r="O24" s="45">
        <v>33.93</v>
      </c>
      <c r="P24" s="45">
        <v>25.12</v>
      </c>
      <c r="Q24" s="45">
        <v>33.93</v>
      </c>
      <c r="R24" s="45">
        <v>31.08</v>
      </c>
      <c r="S24" s="121" t="s">
        <v>432</v>
      </c>
      <c r="T24" s="121" t="s">
        <v>432</v>
      </c>
      <c r="U24" s="121" t="s">
        <v>432</v>
      </c>
      <c r="V24" s="121" t="s">
        <v>432</v>
      </c>
      <c r="W24" s="121" t="s">
        <v>432</v>
      </c>
      <c r="X24" s="121" t="s">
        <v>432</v>
      </c>
      <c r="Y24" s="121" t="s">
        <v>432</v>
      </c>
      <c r="Z24" s="45">
        <v>67.936000000000007</v>
      </c>
      <c r="AA24" s="122"/>
      <c r="AB24" s="122"/>
    </row>
    <row r="25" spans="1:28" x14ac:dyDescent="0.25">
      <c r="A25" s="86"/>
      <c r="B25" s="87"/>
      <c r="C25" s="88"/>
      <c r="D25" s="89"/>
      <c r="E25" s="90"/>
      <c r="F25" s="90"/>
      <c r="G25" s="90"/>
      <c r="H25" s="90"/>
      <c r="I25" s="90"/>
      <c r="J25" s="90"/>
      <c r="K25" s="90"/>
      <c r="L25" s="90"/>
      <c r="M25" s="90"/>
      <c r="N25" s="90"/>
      <c r="O25" s="90"/>
      <c r="P25" s="90"/>
      <c r="Q25" s="90"/>
      <c r="R25" s="98"/>
      <c r="S25" s="90"/>
      <c r="T25" s="90"/>
      <c r="U25" s="90"/>
      <c r="V25" s="90"/>
      <c r="W25" s="90"/>
      <c r="X25" s="90"/>
      <c r="Y25" s="90"/>
      <c r="Z25" s="90"/>
    </row>
    <row r="26" spans="1:28" x14ac:dyDescent="0.25">
      <c r="A26" s="91" t="s">
        <v>293</v>
      </c>
      <c r="B26" s="92" t="s">
        <v>286</v>
      </c>
      <c r="C26" s="93">
        <v>99213</v>
      </c>
      <c r="D26" s="44">
        <v>73.8</v>
      </c>
      <c r="E26" s="95">
        <v>42.63</v>
      </c>
      <c r="F26" s="95">
        <v>113.312</v>
      </c>
      <c r="G26" s="121" t="s">
        <v>432</v>
      </c>
      <c r="H26" s="121" t="s">
        <v>432</v>
      </c>
      <c r="I26" s="121" t="s">
        <v>432</v>
      </c>
      <c r="J26" s="121" t="s">
        <v>432</v>
      </c>
      <c r="K26" s="121" t="s">
        <v>432</v>
      </c>
      <c r="L26" s="121" t="s">
        <v>432</v>
      </c>
      <c r="M26" s="45">
        <v>62.51</v>
      </c>
      <c r="N26" s="121" t="s">
        <v>432</v>
      </c>
      <c r="O26" s="45">
        <v>62.51</v>
      </c>
      <c r="P26" s="45">
        <v>50</v>
      </c>
      <c r="Q26" s="45">
        <v>62.51</v>
      </c>
      <c r="R26" s="45">
        <v>42.63</v>
      </c>
      <c r="S26" s="121" t="s">
        <v>432</v>
      </c>
      <c r="T26" s="121" t="s">
        <v>432</v>
      </c>
      <c r="U26" s="121" t="s">
        <v>432</v>
      </c>
      <c r="V26" s="121" t="s">
        <v>432</v>
      </c>
      <c r="W26" s="121" t="s">
        <v>432</v>
      </c>
      <c r="X26" s="121" t="s">
        <v>432</v>
      </c>
      <c r="Y26" s="121" t="s">
        <v>432</v>
      </c>
      <c r="Z26" s="45">
        <v>113.312</v>
      </c>
      <c r="AA26" s="122"/>
      <c r="AB26" s="122"/>
    </row>
    <row r="27" spans="1:28" x14ac:dyDescent="0.25">
      <c r="A27" s="86"/>
      <c r="B27" s="87"/>
      <c r="C27" s="88"/>
      <c r="D27" s="89"/>
      <c r="E27" s="90"/>
      <c r="F27" s="90"/>
      <c r="G27" s="90"/>
      <c r="H27" s="90"/>
      <c r="I27" s="90"/>
      <c r="J27" s="90"/>
      <c r="K27" s="90"/>
      <c r="L27" s="90"/>
      <c r="M27" s="90"/>
      <c r="N27" s="90"/>
      <c r="O27" s="90"/>
      <c r="P27" s="90"/>
      <c r="Q27" s="90"/>
      <c r="R27" s="98"/>
      <c r="S27" s="90"/>
      <c r="T27" s="90"/>
      <c r="U27" s="90"/>
      <c r="V27" s="90"/>
      <c r="W27" s="90"/>
      <c r="X27" s="90"/>
      <c r="Y27" s="90"/>
      <c r="Z27" s="90"/>
    </row>
    <row r="28" spans="1:28" x14ac:dyDescent="0.25">
      <c r="A28" s="91" t="s">
        <v>294</v>
      </c>
      <c r="B28" s="92" t="s">
        <v>286</v>
      </c>
      <c r="C28" s="93">
        <v>99214</v>
      </c>
      <c r="D28" s="44">
        <v>109.2</v>
      </c>
      <c r="E28" s="95">
        <v>67.099999999999994</v>
      </c>
      <c r="F28" s="95">
        <v>165.024</v>
      </c>
      <c r="G28" s="121" t="s">
        <v>432</v>
      </c>
      <c r="H28" s="121" t="s">
        <v>432</v>
      </c>
      <c r="I28" s="121" t="s">
        <v>432</v>
      </c>
      <c r="J28" s="121" t="s">
        <v>432</v>
      </c>
      <c r="K28" s="121" t="s">
        <v>432</v>
      </c>
      <c r="L28" s="121" t="s">
        <v>432</v>
      </c>
      <c r="M28" s="45">
        <v>91.78</v>
      </c>
      <c r="N28" s="121" t="s">
        <v>432</v>
      </c>
      <c r="O28" s="45">
        <v>91.78</v>
      </c>
      <c r="P28" s="45">
        <v>76.959999999999994</v>
      </c>
      <c r="Q28" s="45">
        <v>91.78</v>
      </c>
      <c r="R28" s="45">
        <v>67.099999999999994</v>
      </c>
      <c r="S28" s="121" t="s">
        <v>432</v>
      </c>
      <c r="T28" s="121" t="s">
        <v>432</v>
      </c>
      <c r="U28" s="121" t="s">
        <v>432</v>
      </c>
      <c r="V28" s="121" t="s">
        <v>432</v>
      </c>
      <c r="W28" s="121" t="s">
        <v>432</v>
      </c>
      <c r="X28" s="121" t="s">
        <v>432</v>
      </c>
      <c r="Y28" s="121" t="s">
        <v>432</v>
      </c>
      <c r="Z28" s="45">
        <v>165.024</v>
      </c>
      <c r="AA28" s="122"/>
      <c r="AB28" s="122"/>
    </row>
    <row r="29" spans="1:28" x14ac:dyDescent="0.25">
      <c r="A29" s="86"/>
      <c r="B29" s="87"/>
      <c r="C29" s="88"/>
      <c r="D29" s="89"/>
      <c r="E29" s="90"/>
      <c r="F29" s="90"/>
      <c r="G29" s="90"/>
      <c r="H29" s="90"/>
      <c r="I29" s="90"/>
      <c r="J29" s="90"/>
      <c r="K29" s="90"/>
      <c r="L29" s="90"/>
      <c r="M29" s="90"/>
      <c r="N29" s="90"/>
      <c r="O29" s="90"/>
      <c r="P29" s="90"/>
      <c r="Q29" s="90"/>
      <c r="R29" s="98"/>
      <c r="S29" s="90"/>
      <c r="T29" s="90"/>
      <c r="U29" s="90"/>
      <c r="V29" s="90"/>
      <c r="W29" s="90"/>
      <c r="X29" s="90"/>
      <c r="Y29" s="90"/>
      <c r="Z29" s="90"/>
    </row>
    <row r="30" spans="1:28" x14ac:dyDescent="0.25">
      <c r="A30" s="91" t="s">
        <v>295</v>
      </c>
      <c r="B30" s="92" t="s">
        <v>286</v>
      </c>
      <c r="C30" s="93">
        <v>99215</v>
      </c>
      <c r="D30" s="44">
        <v>154.19999999999999</v>
      </c>
      <c r="E30" s="95">
        <v>98.39</v>
      </c>
      <c r="F30" s="95">
        <v>222.33600000000001</v>
      </c>
      <c r="G30" s="121" t="s">
        <v>432</v>
      </c>
      <c r="H30" s="121" t="s">
        <v>432</v>
      </c>
      <c r="I30" s="121" t="s">
        <v>432</v>
      </c>
      <c r="J30" s="121" t="s">
        <v>432</v>
      </c>
      <c r="K30" s="121" t="s">
        <v>432</v>
      </c>
      <c r="L30" s="121" t="s">
        <v>432</v>
      </c>
      <c r="M30" s="45">
        <v>136.11000000000001</v>
      </c>
      <c r="N30" s="121" t="s">
        <v>432</v>
      </c>
      <c r="O30" s="45">
        <v>136.11000000000001</v>
      </c>
      <c r="P30" s="45">
        <v>108.68</v>
      </c>
      <c r="Q30" s="45">
        <v>136.11000000000001</v>
      </c>
      <c r="R30" s="45">
        <v>98.39</v>
      </c>
      <c r="S30" s="121" t="s">
        <v>432</v>
      </c>
      <c r="T30" s="121" t="s">
        <v>432</v>
      </c>
      <c r="U30" s="121" t="s">
        <v>432</v>
      </c>
      <c r="V30" s="121" t="s">
        <v>432</v>
      </c>
      <c r="W30" s="121" t="s">
        <v>432</v>
      </c>
      <c r="X30" s="121" t="s">
        <v>432</v>
      </c>
      <c r="Y30" s="121" t="s">
        <v>432</v>
      </c>
      <c r="Z30" s="45">
        <v>222.33600000000001</v>
      </c>
      <c r="AA30" s="122"/>
      <c r="AB30" s="122"/>
    </row>
    <row r="31" spans="1:28" x14ac:dyDescent="0.25">
      <c r="A31" s="87"/>
      <c r="B31" s="87"/>
      <c r="C31" s="88"/>
      <c r="D31" s="89"/>
      <c r="E31" s="90"/>
      <c r="F31" s="90"/>
      <c r="G31" s="90"/>
      <c r="H31" s="90"/>
      <c r="I31" s="90"/>
      <c r="J31" s="90"/>
      <c r="K31" s="90"/>
      <c r="L31" s="90"/>
      <c r="M31" s="90"/>
      <c r="N31" s="90"/>
      <c r="O31" s="90"/>
      <c r="P31" s="90"/>
      <c r="Q31" s="90"/>
      <c r="R31" s="90"/>
      <c r="S31" s="90"/>
      <c r="T31" s="90"/>
      <c r="U31" s="90"/>
      <c r="V31" s="90"/>
      <c r="W31" s="90"/>
      <c r="X31" s="90"/>
      <c r="Y31" s="90"/>
      <c r="Z31" s="90"/>
    </row>
    <row r="32" spans="1:28" x14ac:dyDescent="0.25">
      <c r="A32" s="113" t="s">
        <v>296</v>
      </c>
      <c r="B32" s="114"/>
      <c r="C32" s="115"/>
      <c r="D32" s="116"/>
      <c r="E32" s="117"/>
      <c r="F32" s="117"/>
      <c r="G32" s="117"/>
      <c r="H32" s="117"/>
      <c r="I32" s="117"/>
      <c r="J32" s="117"/>
      <c r="K32" s="117"/>
      <c r="L32" s="117"/>
      <c r="M32" s="117"/>
      <c r="N32" s="117"/>
      <c r="O32" s="117"/>
      <c r="P32" s="117"/>
      <c r="Q32" s="117"/>
      <c r="R32" s="117"/>
      <c r="S32" s="117"/>
      <c r="T32" s="117"/>
      <c r="U32" s="117"/>
      <c r="V32" s="117"/>
      <c r="W32" s="117"/>
      <c r="X32" s="117"/>
      <c r="Y32" s="117"/>
      <c r="Z32" s="117"/>
    </row>
    <row r="33" spans="1:27" x14ac:dyDescent="0.25">
      <c r="A33" s="87"/>
      <c r="B33" s="87"/>
      <c r="C33" s="88"/>
      <c r="D33" s="89"/>
      <c r="E33" s="90"/>
      <c r="F33" s="90"/>
      <c r="G33" s="90"/>
      <c r="H33" s="90"/>
      <c r="I33" s="90"/>
      <c r="J33" s="90"/>
      <c r="K33" s="90"/>
      <c r="L33" s="90"/>
      <c r="M33" s="90"/>
      <c r="N33" s="90"/>
      <c r="O33" s="90"/>
      <c r="P33" s="90"/>
      <c r="Q33" s="90"/>
      <c r="R33" s="90"/>
      <c r="S33" s="90"/>
      <c r="T33" s="90"/>
      <c r="U33" s="90"/>
      <c r="V33" s="90"/>
      <c r="W33" s="90"/>
      <c r="X33" s="90"/>
      <c r="Y33" s="90"/>
      <c r="Z33" s="90"/>
    </row>
    <row r="34" spans="1:27" x14ac:dyDescent="0.25">
      <c r="A34" s="91" t="s">
        <v>297</v>
      </c>
      <c r="B34" s="92" t="s">
        <v>286</v>
      </c>
      <c r="C34" s="93">
        <v>99213</v>
      </c>
      <c r="D34" s="44">
        <v>73.8</v>
      </c>
      <c r="E34" s="95"/>
      <c r="F34" s="95"/>
      <c r="G34" s="121" t="s">
        <v>432</v>
      </c>
      <c r="H34" s="121" t="s">
        <v>432</v>
      </c>
      <c r="I34" s="121" t="s">
        <v>432</v>
      </c>
      <c r="J34" s="121" t="s">
        <v>432</v>
      </c>
      <c r="K34" s="121" t="s">
        <v>432</v>
      </c>
      <c r="L34" s="121" t="s">
        <v>432</v>
      </c>
      <c r="M34" s="45">
        <v>62.51</v>
      </c>
      <c r="N34" s="121" t="s">
        <v>432</v>
      </c>
      <c r="O34" s="45">
        <v>62.51</v>
      </c>
      <c r="P34" s="45">
        <v>50</v>
      </c>
      <c r="Q34" s="45">
        <v>62.51</v>
      </c>
      <c r="R34" s="45">
        <v>42.63</v>
      </c>
      <c r="S34" s="121" t="s">
        <v>432</v>
      </c>
      <c r="T34" s="121" t="s">
        <v>432</v>
      </c>
      <c r="U34" s="121" t="s">
        <v>432</v>
      </c>
      <c r="V34" s="121" t="s">
        <v>432</v>
      </c>
      <c r="W34" s="121" t="s">
        <v>432</v>
      </c>
      <c r="X34" s="121" t="s">
        <v>432</v>
      </c>
      <c r="Y34" s="121" t="s">
        <v>432</v>
      </c>
      <c r="Z34" s="45">
        <v>113.312</v>
      </c>
    </row>
    <row r="35" spans="1:27" x14ac:dyDescent="0.25">
      <c r="A35" s="91"/>
      <c r="B35" s="92" t="s">
        <v>298</v>
      </c>
      <c r="C35" s="93">
        <v>20610</v>
      </c>
      <c r="D35" s="44">
        <v>182.4</v>
      </c>
      <c r="E35" s="95"/>
      <c r="F35" s="95"/>
      <c r="G35" s="121" t="s">
        <v>432</v>
      </c>
      <c r="H35" s="121" t="s">
        <v>432</v>
      </c>
      <c r="I35" s="121" t="s">
        <v>432</v>
      </c>
      <c r="J35" s="121" t="s">
        <v>432</v>
      </c>
      <c r="K35" s="121" t="s">
        <v>432</v>
      </c>
      <c r="L35" s="121" t="s">
        <v>432</v>
      </c>
      <c r="M35" s="45">
        <v>42.14</v>
      </c>
      <c r="N35" s="121" t="s">
        <v>432</v>
      </c>
      <c r="O35" s="45">
        <v>42.14</v>
      </c>
      <c r="P35" s="45">
        <v>45.01</v>
      </c>
      <c r="Q35" s="45">
        <v>42.14</v>
      </c>
      <c r="R35" s="45">
        <v>50.81</v>
      </c>
      <c r="S35" s="121" t="s">
        <v>432</v>
      </c>
      <c r="T35" s="121" t="s">
        <v>432</v>
      </c>
      <c r="U35" s="121" t="s">
        <v>432</v>
      </c>
      <c r="V35" s="121" t="s">
        <v>432</v>
      </c>
      <c r="W35" s="121" t="s">
        <v>432</v>
      </c>
      <c r="X35" s="121" t="s">
        <v>432</v>
      </c>
      <c r="Y35" s="121" t="s">
        <v>432</v>
      </c>
      <c r="Z35" s="45">
        <v>94.720000000000013</v>
      </c>
    </row>
    <row r="36" spans="1:27" x14ac:dyDescent="0.25">
      <c r="A36" s="91"/>
      <c r="B36" s="92" t="s">
        <v>38</v>
      </c>
      <c r="C36" s="93"/>
      <c r="D36" s="94">
        <v>256.2</v>
      </c>
      <c r="E36" s="94">
        <v>93.44</v>
      </c>
      <c r="F36" s="94">
        <v>208.03200000000001</v>
      </c>
      <c r="G36" s="121" t="s">
        <v>432</v>
      </c>
      <c r="H36" s="121" t="s">
        <v>432</v>
      </c>
      <c r="I36" s="121" t="s">
        <v>432</v>
      </c>
      <c r="J36" s="121" t="s">
        <v>432</v>
      </c>
      <c r="K36" s="121" t="s">
        <v>432</v>
      </c>
      <c r="L36" s="121" t="s">
        <v>432</v>
      </c>
      <c r="M36" s="94">
        <v>104.65</v>
      </c>
      <c r="N36" s="121" t="s">
        <v>432</v>
      </c>
      <c r="O36" s="94">
        <v>104.65</v>
      </c>
      <c r="P36" s="94">
        <v>95.009999999999991</v>
      </c>
      <c r="Q36" s="94">
        <v>104.65</v>
      </c>
      <c r="R36" s="94">
        <v>93.44</v>
      </c>
      <c r="S36" s="121" t="s">
        <v>432</v>
      </c>
      <c r="T36" s="121" t="s">
        <v>432</v>
      </c>
      <c r="U36" s="121" t="s">
        <v>432</v>
      </c>
      <c r="V36" s="121" t="s">
        <v>432</v>
      </c>
      <c r="W36" s="121" t="s">
        <v>432</v>
      </c>
      <c r="X36" s="121" t="s">
        <v>432</v>
      </c>
      <c r="Y36" s="121" t="s">
        <v>432</v>
      </c>
      <c r="Z36" s="94">
        <v>208.03200000000001</v>
      </c>
      <c r="AA36" s="122"/>
    </row>
    <row r="37" spans="1:27" x14ac:dyDescent="0.25">
      <c r="A37" s="87"/>
      <c r="B37" s="87"/>
      <c r="C37" s="88"/>
      <c r="D37" s="89"/>
      <c r="E37" s="90"/>
      <c r="F37" s="90"/>
      <c r="G37" s="90"/>
      <c r="H37" s="90"/>
      <c r="I37" s="90"/>
      <c r="J37" s="90"/>
      <c r="K37" s="90"/>
      <c r="L37" s="90"/>
      <c r="M37" s="90"/>
      <c r="N37" s="90"/>
      <c r="O37" s="90"/>
      <c r="P37" s="90"/>
      <c r="Q37" s="90"/>
      <c r="R37" s="90"/>
      <c r="S37" s="90"/>
      <c r="T37" s="90"/>
      <c r="U37" s="90"/>
      <c r="V37" s="90"/>
      <c r="W37" s="90"/>
      <c r="X37" s="90"/>
      <c r="Y37" s="90"/>
      <c r="Z37" s="90"/>
    </row>
    <row r="38" spans="1:27" x14ac:dyDescent="0.25">
      <c r="A38" s="91" t="s">
        <v>299</v>
      </c>
      <c r="B38" s="92" t="s">
        <v>286</v>
      </c>
      <c r="C38" s="93">
        <v>99213</v>
      </c>
      <c r="D38" s="44">
        <v>73.8</v>
      </c>
      <c r="E38" s="95"/>
      <c r="F38" s="95"/>
      <c r="G38" s="121" t="s">
        <v>432</v>
      </c>
      <c r="H38" s="121" t="s">
        <v>432</v>
      </c>
      <c r="I38" s="121" t="s">
        <v>432</v>
      </c>
      <c r="J38" s="121" t="s">
        <v>432</v>
      </c>
      <c r="K38" s="121" t="s">
        <v>432</v>
      </c>
      <c r="L38" s="121" t="s">
        <v>432</v>
      </c>
      <c r="M38" s="45">
        <v>62.51</v>
      </c>
      <c r="N38" s="121" t="s">
        <v>432</v>
      </c>
      <c r="O38" s="45">
        <v>62.51</v>
      </c>
      <c r="P38" s="45">
        <v>50</v>
      </c>
      <c r="Q38" s="45">
        <v>62.51</v>
      </c>
      <c r="R38" s="45">
        <v>42.63</v>
      </c>
      <c r="S38" s="121" t="s">
        <v>432</v>
      </c>
      <c r="T38" s="121" t="s">
        <v>432</v>
      </c>
      <c r="U38" s="121" t="s">
        <v>432</v>
      </c>
      <c r="V38" s="121" t="s">
        <v>432</v>
      </c>
      <c r="W38" s="121" t="s">
        <v>432</v>
      </c>
      <c r="X38" s="121" t="s">
        <v>432</v>
      </c>
      <c r="Y38" s="121" t="s">
        <v>432</v>
      </c>
      <c r="Z38" s="45">
        <v>113.312</v>
      </c>
    </row>
    <row r="39" spans="1:27" x14ac:dyDescent="0.25">
      <c r="A39" s="91"/>
      <c r="B39" s="92" t="s">
        <v>298</v>
      </c>
      <c r="C39" s="93">
        <v>20610</v>
      </c>
      <c r="D39" s="44">
        <v>182.4</v>
      </c>
      <c r="E39" s="95"/>
      <c r="F39" s="95"/>
      <c r="G39" s="121" t="s">
        <v>432</v>
      </c>
      <c r="H39" s="121" t="s">
        <v>432</v>
      </c>
      <c r="I39" s="121" t="s">
        <v>432</v>
      </c>
      <c r="J39" s="121" t="s">
        <v>432</v>
      </c>
      <c r="K39" s="121" t="s">
        <v>432</v>
      </c>
      <c r="L39" s="121" t="s">
        <v>432</v>
      </c>
      <c r="M39" s="45">
        <v>42.14</v>
      </c>
      <c r="N39" s="121" t="s">
        <v>432</v>
      </c>
      <c r="O39" s="45">
        <v>42.14</v>
      </c>
      <c r="P39" s="45">
        <v>45.01</v>
      </c>
      <c r="Q39" s="45">
        <v>42.14</v>
      </c>
      <c r="R39" s="45">
        <v>50.81</v>
      </c>
      <c r="S39" s="121" t="s">
        <v>432</v>
      </c>
      <c r="T39" s="121" t="s">
        <v>432</v>
      </c>
      <c r="U39" s="121" t="s">
        <v>432</v>
      </c>
      <c r="V39" s="121" t="s">
        <v>432</v>
      </c>
      <c r="W39" s="121" t="s">
        <v>432</v>
      </c>
      <c r="X39" s="121" t="s">
        <v>432</v>
      </c>
      <c r="Y39" s="121" t="s">
        <v>432</v>
      </c>
      <c r="Z39" s="45">
        <v>94.720000000000013</v>
      </c>
    </row>
    <row r="40" spans="1:27" x14ac:dyDescent="0.25">
      <c r="A40" s="91"/>
      <c r="B40" s="92" t="s">
        <v>280</v>
      </c>
      <c r="C40" s="97" t="s">
        <v>300</v>
      </c>
      <c r="D40" s="44">
        <v>7.8</v>
      </c>
      <c r="E40" s="95"/>
      <c r="F40" s="95"/>
      <c r="G40" s="121" t="s">
        <v>432</v>
      </c>
      <c r="H40" s="121" t="s">
        <v>432</v>
      </c>
      <c r="I40" s="121" t="s">
        <v>432</v>
      </c>
      <c r="J40" s="121" t="s">
        <v>432</v>
      </c>
      <c r="K40" s="121" t="s">
        <v>432</v>
      </c>
      <c r="L40" s="121" t="s">
        <v>432</v>
      </c>
      <c r="M40" s="45">
        <v>1.109</v>
      </c>
      <c r="N40" s="121" t="s">
        <v>432</v>
      </c>
      <c r="O40" s="45">
        <v>1.109</v>
      </c>
      <c r="P40" s="45">
        <v>1.33</v>
      </c>
      <c r="Q40" s="45">
        <v>1.109</v>
      </c>
      <c r="R40" s="45">
        <v>0</v>
      </c>
      <c r="S40" s="121" t="s">
        <v>432</v>
      </c>
      <c r="T40" s="121" t="s">
        <v>432</v>
      </c>
      <c r="U40" s="121" t="s">
        <v>432</v>
      </c>
      <c r="V40" s="121" t="s">
        <v>432</v>
      </c>
      <c r="W40" s="121" t="s">
        <v>432</v>
      </c>
      <c r="X40" s="121" t="s">
        <v>432</v>
      </c>
      <c r="Y40" s="121" t="s">
        <v>432</v>
      </c>
      <c r="Z40" s="45">
        <v>2.1280000000000001</v>
      </c>
    </row>
    <row r="41" spans="1:27" x14ac:dyDescent="0.25">
      <c r="A41" s="91"/>
      <c r="B41" s="92" t="s">
        <v>38</v>
      </c>
      <c r="C41" s="93"/>
      <c r="D41" s="94">
        <v>264</v>
      </c>
      <c r="E41" s="94">
        <v>93.44</v>
      </c>
      <c r="F41" s="94">
        <v>210.16000000000003</v>
      </c>
      <c r="G41" s="121" t="s">
        <v>432</v>
      </c>
      <c r="H41" s="121" t="s">
        <v>432</v>
      </c>
      <c r="I41" s="121" t="s">
        <v>432</v>
      </c>
      <c r="J41" s="121" t="s">
        <v>432</v>
      </c>
      <c r="K41" s="121" t="s">
        <v>432</v>
      </c>
      <c r="L41" s="121" t="s">
        <v>432</v>
      </c>
      <c r="M41" s="94">
        <v>105.759</v>
      </c>
      <c r="N41" s="121" t="s">
        <v>432</v>
      </c>
      <c r="O41" s="94">
        <v>105.759</v>
      </c>
      <c r="P41" s="94">
        <v>96.339999999999989</v>
      </c>
      <c r="Q41" s="94">
        <v>105.759</v>
      </c>
      <c r="R41" s="94">
        <v>93.44</v>
      </c>
      <c r="S41" s="121" t="s">
        <v>432</v>
      </c>
      <c r="T41" s="121" t="s">
        <v>432</v>
      </c>
      <c r="U41" s="121" t="s">
        <v>432</v>
      </c>
      <c r="V41" s="121" t="s">
        <v>432</v>
      </c>
      <c r="W41" s="121" t="s">
        <v>432</v>
      </c>
      <c r="X41" s="121" t="s">
        <v>432</v>
      </c>
      <c r="Y41" s="121" t="s">
        <v>432</v>
      </c>
      <c r="Z41" s="94">
        <v>210.16000000000003</v>
      </c>
      <c r="AA41" s="122"/>
    </row>
    <row r="42" spans="1:27" x14ac:dyDescent="0.25">
      <c r="A42" s="87"/>
      <c r="B42" s="87"/>
      <c r="C42" s="88"/>
      <c r="D42" s="89"/>
      <c r="E42" s="90"/>
      <c r="F42" s="90"/>
      <c r="G42" s="90"/>
      <c r="H42" s="90"/>
      <c r="I42" s="90"/>
      <c r="J42" s="90"/>
      <c r="K42" s="90"/>
      <c r="L42" s="90"/>
      <c r="M42" s="90"/>
      <c r="N42" s="90"/>
      <c r="O42" s="90"/>
      <c r="P42" s="90"/>
      <c r="Q42" s="90"/>
      <c r="R42" s="90"/>
      <c r="S42" s="90"/>
      <c r="T42" s="90"/>
      <c r="U42" s="90"/>
      <c r="V42" s="90"/>
      <c r="W42" s="90"/>
      <c r="X42" s="90"/>
      <c r="Y42" s="90"/>
      <c r="Z42" s="90"/>
    </row>
    <row r="43" spans="1:27" x14ac:dyDescent="0.25">
      <c r="A43" s="91" t="s">
        <v>301</v>
      </c>
      <c r="B43" s="92" t="s">
        <v>286</v>
      </c>
      <c r="C43" s="93">
        <v>99213</v>
      </c>
      <c r="D43" s="44">
        <v>73.8</v>
      </c>
      <c r="E43" s="95"/>
      <c r="F43" s="95"/>
      <c r="G43" s="121" t="s">
        <v>432</v>
      </c>
      <c r="H43" s="121" t="s">
        <v>432</v>
      </c>
      <c r="I43" s="121" t="s">
        <v>432</v>
      </c>
      <c r="J43" s="121" t="s">
        <v>432</v>
      </c>
      <c r="K43" s="121" t="s">
        <v>432</v>
      </c>
      <c r="L43" s="121" t="s">
        <v>432</v>
      </c>
      <c r="M43" s="45">
        <v>62.51</v>
      </c>
      <c r="N43" s="121" t="s">
        <v>432</v>
      </c>
      <c r="O43" s="45">
        <v>62.51</v>
      </c>
      <c r="P43" s="45">
        <v>50</v>
      </c>
      <c r="Q43" s="45">
        <v>62.51</v>
      </c>
      <c r="R43" s="45">
        <v>42.63</v>
      </c>
      <c r="S43" s="121" t="s">
        <v>432</v>
      </c>
      <c r="T43" s="121" t="s">
        <v>432</v>
      </c>
      <c r="U43" s="121" t="s">
        <v>432</v>
      </c>
      <c r="V43" s="121" t="s">
        <v>432</v>
      </c>
      <c r="W43" s="121" t="s">
        <v>432</v>
      </c>
      <c r="X43" s="121" t="s">
        <v>432</v>
      </c>
      <c r="Y43" s="121" t="s">
        <v>432</v>
      </c>
      <c r="Z43" s="45">
        <v>113.312</v>
      </c>
    </row>
    <row r="44" spans="1:27" x14ac:dyDescent="0.25">
      <c r="A44" s="91" t="s">
        <v>1</v>
      </c>
      <c r="B44" s="92" t="s">
        <v>276</v>
      </c>
      <c r="C44" s="93">
        <v>82962</v>
      </c>
      <c r="D44" s="44">
        <v>13.799999999999999</v>
      </c>
      <c r="E44" s="95"/>
      <c r="F44" s="95"/>
      <c r="G44" s="121" t="s">
        <v>432</v>
      </c>
      <c r="H44" s="121" t="s">
        <v>432</v>
      </c>
      <c r="I44" s="121" t="s">
        <v>432</v>
      </c>
      <c r="J44" s="121" t="s">
        <v>432</v>
      </c>
      <c r="K44" s="121" t="s">
        <v>432</v>
      </c>
      <c r="L44" s="121" t="s">
        <v>432</v>
      </c>
      <c r="M44" s="45">
        <v>3.28</v>
      </c>
      <c r="N44" s="121" t="s">
        <v>432</v>
      </c>
      <c r="O44" s="45">
        <v>3.28</v>
      </c>
      <c r="P44" s="45">
        <v>3.28</v>
      </c>
      <c r="Q44" s="45">
        <v>3.28</v>
      </c>
      <c r="R44" s="45">
        <v>0</v>
      </c>
      <c r="S44" s="121" t="s">
        <v>432</v>
      </c>
      <c r="T44" s="121" t="s">
        <v>432</v>
      </c>
      <c r="U44" s="121" t="s">
        <v>432</v>
      </c>
      <c r="V44" s="121" t="s">
        <v>432</v>
      </c>
      <c r="W44" s="121" t="s">
        <v>432</v>
      </c>
      <c r="X44" s="121" t="s">
        <v>432</v>
      </c>
      <c r="Y44" s="121" t="s">
        <v>432</v>
      </c>
      <c r="Z44" s="45">
        <v>5.2480000000000002</v>
      </c>
    </row>
    <row r="45" spans="1:27" x14ac:dyDescent="0.25">
      <c r="A45" s="91"/>
      <c r="B45" s="92" t="s">
        <v>38</v>
      </c>
      <c r="C45" s="93"/>
      <c r="D45" s="94">
        <v>87.6</v>
      </c>
      <c r="E45" s="94">
        <v>42.63</v>
      </c>
      <c r="F45" s="94">
        <v>118.56</v>
      </c>
      <c r="G45" s="121" t="s">
        <v>432</v>
      </c>
      <c r="H45" s="121" t="s">
        <v>432</v>
      </c>
      <c r="I45" s="121" t="s">
        <v>432</v>
      </c>
      <c r="J45" s="121" t="s">
        <v>432</v>
      </c>
      <c r="K45" s="121" t="s">
        <v>432</v>
      </c>
      <c r="L45" s="121" t="s">
        <v>432</v>
      </c>
      <c r="M45" s="94">
        <v>65.789999999999992</v>
      </c>
      <c r="N45" s="121" t="s">
        <v>432</v>
      </c>
      <c r="O45" s="94">
        <v>65.789999999999992</v>
      </c>
      <c r="P45" s="94">
        <v>53.28</v>
      </c>
      <c r="Q45" s="94">
        <v>65.789999999999992</v>
      </c>
      <c r="R45" s="94">
        <v>42.63</v>
      </c>
      <c r="S45" s="121" t="s">
        <v>432</v>
      </c>
      <c r="T45" s="121" t="s">
        <v>432</v>
      </c>
      <c r="U45" s="121" t="s">
        <v>432</v>
      </c>
      <c r="V45" s="121" t="s">
        <v>432</v>
      </c>
      <c r="W45" s="121" t="s">
        <v>432</v>
      </c>
      <c r="X45" s="121" t="s">
        <v>432</v>
      </c>
      <c r="Y45" s="121" t="s">
        <v>432</v>
      </c>
      <c r="Z45" s="94">
        <v>118.56</v>
      </c>
      <c r="AA45" s="122"/>
    </row>
    <row r="46" spans="1:27" x14ac:dyDescent="0.25">
      <c r="A46" s="87"/>
      <c r="B46" s="87"/>
      <c r="C46" s="88"/>
      <c r="D46" s="89"/>
      <c r="E46" s="90"/>
      <c r="F46" s="90"/>
      <c r="G46" s="90"/>
      <c r="H46" s="90"/>
      <c r="I46" s="90"/>
      <c r="J46" s="90"/>
      <c r="K46" s="90"/>
      <c r="L46" s="90"/>
      <c r="M46" s="90"/>
      <c r="N46" s="90"/>
      <c r="O46" s="90"/>
      <c r="P46" s="90"/>
      <c r="Q46" s="90"/>
      <c r="R46" s="90"/>
      <c r="S46" s="90"/>
      <c r="T46" s="90"/>
      <c r="U46" s="90"/>
      <c r="V46" s="90"/>
      <c r="W46" s="90"/>
      <c r="X46" s="90"/>
      <c r="Y46" s="90"/>
      <c r="Z46" s="90"/>
    </row>
    <row r="47" spans="1:27" x14ac:dyDescent="0.25">
      <c r="A47" s="91" t="s">
        <v>302</v>
      </c>
      <c r="B47" s="92" t="s">
        <v>286</v>
      </c>
      <c r="C47" s="93">
        <v>99213</v>
      </c>
      <c r="D47" s="44">
        <v>73.8</v>
      </c>
      <c r="E47" s="95"/>
      <c r="F47" s="95"/>
      <c r="G47" s="121" t="s">
        <v>432</v>
      </c>
      <c r="H47" s="121" t="s">
        <v>432</v>
      </c>
      <c r="I47" s="121" t="s">
        <v>432</v>
      </c>
      <c r="J47" s="121" t="s">
        <v>432</v>
      </c>
      <c r="K47" s="121" t="s">
        <v>432</v>
      </c>
      <c r="L47" s="121" t="s">
        <v>432</v>
      </c>
      <c r="M47" s="45">
        <v>62.51</v>
      </c>
      <c r="N47" s="121" t="s">
        <v>432</v>
      </c>
      <c r="O47" s="45">
        <v>62.51</v>
      </c>
      <c r="P47" s="45">
        <v>50</v>
      </c>
      <c r="Q47" s="45">
        <v>62.51</v>
      </c>
      <c r="R47" s="45">
        <v>42.63</v>
      </c>
      <c r="S47" s="121" t="s">
        <v>432</v>
      </c>
      <c r="T47" s="121" t="s">
        <v>432</v>
      </c>
      <c r="U47" s="121" t="s">
        <v>432</v>
      </c>
      <c r="V47" s="121" t="s">
        <v>432</v>
      </c>
      <c r="W47" s="121" t="s">
        <v>432</v>
      </c>
      <c r="X47" s="121" t="s">
        <v>432</v>
      </c>
      <c r="Y47" s="121" t="s">
        <v>432</v>
      </c>
      <c r="Z47" s="45">
        <v>113.312</v>
      </c>
    </row>
    <row r="48" spans="1:27" x14ac:dyDescent="0.25">
      <c r="A48" s="91" t="s">
        <v>1</v>
      </c>
      <c r="B48" s="92" t="s">
        <v>276</v>
      </c>
      <c r="C48" s="93">
        <v>81002</v>
      </c>
      <c r="D48" s="44">
        <v>12.6</v>
      </c>
      <c r="E48" s="95"/>
      <c r="F48" s="95"/>
      <c r="G48" s="121" t="s">
        <v>432</v>
      </c>
      <c r="H48" s="121" t="s">
        <v>432</v>
      </c>
      <c r="I48" s="121" t="s">
        <v>432</v>
      </c>
      <c r="J48" s="121" t="s">
        <v>432</v>
      </c>
      <c r="K48" s="121" t="s">
        <v>432</v>
      </c>
      <c r="L48" s="121" t="s">
        <v>432</v>
      </c>
      <c r="M48" s="45">
        <v>3.48</v>
      </c>
      <c r="N48" s="121" t="s">
        <v>432</v>
      </c>
      <c r="O48" s="45">
        <v>3.48</v>
      </c>
      <c r="P48" s="45">
        <v>3.48</v>
      </c>
      <c r="Q48" s="45">
        <v>3.48</v>
      </c>
      <c r="R48" s="45">
        <v>0</v>
      </c>
      <c r="S48" s="121" t="s">
        <v>432</v>
      </c>
      <c r="T48" s="121" t="s">
        <v>432</v>
      </c>
      <c r="U48" s="121" t="s">
        <v>432</v>
      </c>
      <c r="V48" s="121" t="s">
        <v>432</v>
      </c>
      <c r="W48" s="121" t="s">
        <v>432</v>
      </c>
      <c r="X48" s="121" t="s">
        <v>432</v>
      </c>
      <c r="Y48" s="121" t="s">
        <v>432</v>
      </c>
      <c r="Z48" s="45">
        <v>5.5680000000000005</v>
      </c>
    </row>
    <row r="49" spans="1:28" x14ac:dyDescent="0.25">
      <c r="A49" s="91"/>
      <c r="B49" s="92" t="s">
        <v>38</v>
      </c>
      <c r="C49" s="93"/>
      <c r="D49" s="94">
        <v>86.399999999999991</v>
      </c>
      <c r="E49" s="94">
        <v>42.63</v>
      </c>
      <c r="F49" s="94">
        <v>118.88</v>
      </c>
      <c r="G49" s="121" t="s">
        <v>432</v>
      </c>
      <c r="H49" s="121" t="s">
        <v>432</v>
      </c>
      <c r="I49" s="121" t="s">
        <v>432</v>
      </c>
      <c r="J49" s="121" t="s">
        <v>432</v>
      </c>
      <c r="K49" s="121" t="s">
        <v>432</v>
      </c>
      <c r="L49" s="121" t="s">
        <v>432</v>
      </c>
      <c r="M49" s="94">
        <v>65.989999999999995</v>
      </c>
      <c r="N49" s="121" t="s">
        <v>432</v>
      </c>
      <c r="O49" s="94">
        <v>65.989999999999995</v>
      </c>
      <c r="P49" s="94">
        <v>53.48</v>
      </c>
      <c r="Q49" s="94">
        <v>65.989999999999995</v>
      </c>
      <c r="R49" s="94">
        <v>42.63</v>
      </c>
      <c r="S49" s="121" t="s">
        <v>432</v>
      </c>
      <c r="T49" s="121" t="s">
        <v>432</v>
      </c>
      <c r="U49" s="121" t="s">
        <v>432</v>
      </c>
      <c r="V49" s="121" t="s">
        <v>432</v>
      </c>
      <c r="W49" s="121" t="s">
        <v>432</v>
      </c>
      <c r="X49" s="121" t="s">
        <v>432</v>
      </c>
      <c r="Y49" s="121" t="s">
        <v>432</v>
      </c>
      <c r="Z49" s="94">
        <v>118.88</v>
      </c>
      <c r="AA49" s="122"/>
    </row>
    <row r="50" spans="1:28" x14ac:dyDescent="0.25">
      <c r="A50" s="87"/>
      <c r="B50" s="87"/>
      <c r="C50" s="87"/>
      <c r="D50" s="89"/>
      <c r="E50" s="90"/>
      <c r="F50" s="90"/>
      <c r="G50" s="90"/>
      <c r="H50" s="90"/>
      <c r="I50" s="90"/>
      <c r="J50" s="90"/>
      <c r="K50" s="90"/>
      <c r="L50" s="90"/>
      <c r="M50" s="90"/>
      <c r="N50" s="90"/>
      <c r="O50" s="90"/>
      <c r="P50" s="90"/>
      <c r="Q50" s="90"/>
      <c r="R50" s="90"/>
      <c r="S50" s="90"/>
      <c r="T50" s="90"/>
      <c r="U50" s="90"/>
      <c r="V50" s="90"/>
      <c r="W50" s="90"/>
      <c r="X50" s="90"/>
      <c r="Y50" s="90"/>
      <c r="Z50" s="90"/>
    </row>
    <row r="51" spans="1:28" x14ac:dyDescent="0.25">
      <c r="A51" s="91" t="s">
        <v>303</v>
      </c>
      <c r="B51" s="92" t="s">
        <v>286</v>
      </c>
      <c r="C51" s="93">
        <v>99213</v>
      </c>
      <c r="D51" s="44">
        <v>73.8</v>
      </c>
      <c r="E51" s="95"/>
      <c r="F51" s="95"/>
      <c r="G51" s="121" t="s">
        <v>432</v>
      </c>
      <c r="H51" s="121" t="s">
        <v>432</v>
      </c>
      <c r="I51" s="121" t="s">
        <v>432</v>
      </c>
      <c r="J51" s="121" t="s">
        <v>432</v>
      </c>
      <c r="K51" s="121" t="s">
        <v>432</v>
      </c>
      <c r="L51" s="121" t="s">
        <v>432</v>
      </c>
      <c r="M51" s="45">
        <v>62.51</v>
      </c>
      <c r="N51" s="121" t="s">
        <v>432</v>
      </c>
      <c r="O51" s="45">
        <v>62.51</v>
      </c>
      <c r="P51" s="45">
        <v>50</v>
      </c>
      <c r="Q51" s="45">
        <v>62.51</v>
      </c>
      <c r="R51" s="45">
        <v>42.63</v>
      </c>
      <c r="S51" s="121" t="s">
        <v>432</v>
      </c>
      <c r="T51" s="121" t="s">
        <v>432</v>
      </c>
      <c r="U51" s="121" t="s">
        <v>432</v>
      </c>
      <c r="V51" s="121" t="s">
        <v>432</v>
      </c>
      <c r="W51" s="121" t="s">
        <v>432</v>
      </c>
      <c r="X51" s="121" t="s">
        <v>432</v>
      </c>
      <c r="Y51" s="121" t="s">
        <v>432</v>
      </c>
      <c r="Z51" s="45">
        <v>113.312</v>
      </c>
    </row>
    <row r="52" spans="1:28" x14ac:dyDescent="0.25">
      <c r="A52" s="91" t="s">
        <v>1</v>
      </c>
      <c r="B52" s="92" t="s">
        <v>276</v>
      </c>
      <c r="C52" s="93">
        <v>87502</v>
      </c>
      <c r="D52" s="44">
        <v>115.19999999999999</v>
      </c>
      <c r="E52" s="95"/>
      <c r="F52" s="95"/>
      <c r="G52" s="121" t="s">
        <v>432</v>
      </c>
      <c r="H52" s="121" t="s">
        <v>432</v>
      </c>
      <c r="I52" s="121" t="s">
        <v>432</v>
      </c>
      <c r="J52" s="121" t="s">
        <v>432</v>
      </c>
      <c r="K52" s="121" t="s">
        <v>432</v>
      </c>
      <c r="L52" s="121" t="s">
        <v>432</v>
      </c>
      <c r="M52" s="45">
        <v>95.8</v>
      </c>
      <c r="N52" s="121" t="s">
        <v>432</v>
      </c>
      <c r="O52" s="45">
        <v>95.8</v>
      </c>
      <c r="P52" s="45">
        <v>95.8</v>
      </c>
      <c r="Q52" s="45">
        <v>95.8</v>
      </c>
      <c r="R52" s="45">
        <v>0</v>
      </c>
      <c r="S52" s="121" t="s">
        <v>432</v>
      </c>
      <c r="T52" s="121" t="s">
        <v>432</v>
      </c>
      <c r="U52" s="121" t="s">
        <v>432</v>
      </c>
      <c r="V52" s="121" t="s">
        <v>432</v>
      </c>
      <c r="W52" s="121" t="s">
        <v>432</v>
      </c>
      <c r="X52" s="121" t="s">
        <v>432</v>
      </c>
      <c r="Y52" s="121" t="s">
        <v>432</v>
      </c>
      <c r="Z52" s="45">
        <v>153.28</v>
      </c>
    </row>
    <row r="53" spans="1:28" x14ac:dyDescent="0.25">
      <c r="A53" s="91"/>
      <c r="B53" s="92" t="s">
        <v>38</v>
      </c>
      <c r="C53" s="93"/>
      <c r="D53" s="94">
        <v>189</v>
      </c>
      <c r="E53" s="94">
        <v>42.63</v>
      </c>
      <c r="F53" s="94">
        <v>266.59199999999998</v>
      </c>
      <c r="G53" s="121" t="s">
        <v>432</v>
      </c>
      <c r="H53" s="121" t="s">
        <v>432</v>
      </c>
      <c r="I53" s="121" t="s">
        <v>432</v>
      </c>
      <c r="J53" s="121" t="s">
        <v>432</v>
      </c>
      <c r="K53" s="121" t="s">
        <v>432</v>
      </c>
      <c r="L53" s="121" t="s">
        <v>432</v>
      </c>
      <c r="M53" s="94">
        <v>158.31</v>
      </c>
      <c r="N53" s="121" t="s">
        <v>432</v>
      </c>
      <c r="O53" s="94">
        <v>158.31</v>
      </c>
      <c r="P53" s="94">
        <v>145.80000000000001</v>
      </c>
      <c r="Q53" s="94">
        <v>158.31</v>
      </c>
      <c r="R53" s="94">
        <v>42.63</v>
      </c>
      <c r="S53" s="121" t="s">
        <v>432</v>
      </c>
      <c r="T53" s="121" t="s">
        <v>432</v>
      </c>
      <c r="U53" s="121" t="s">
        <v>432</v>
      </c>
      <c r="V53" s="121" t="s">
        <v>432</v>
      </c>
      <c r="W53" s="121" t="s">
        <v>432</v>
      </c>
      <c r="X53" s="121" t="s">
        <v>432</v>
      </c>
      <c r="Y53" s="121" t="s">
        <v>432</v>
      </c>
      <c r="Z53" s="94">
        <v>266.59199999999998</v>
      </c>
      <c r="AA53" s="122"/>
    </row>
    <row r="54" spans="1:28" x14ac:dyDescent="0.25">
      <c r="A54" s="87"/>
      <c r="B54" s="87"/>
      <c r="C54" s="87"/>
      <c r="D54" s="89"/>
      <c r="E54" s="90"/>
      <c r="F54" s="90"/>
      <c r="G54" s="90"/>
      <c r="H54" s="90"/>
      <c r="I54" s="90"/>
      <c r="J54" s="90"/>
      <c r="K54" s="90"/>
      <c r="L54" s="90"/>
      <c r="M54" s="90"/>
      <c r="N54" s="90"/>
      <c r="O54" s="90"/>
      <c r="P54" s="90"/>
      <c r="Q54" s="90"/>
      <c r="R54" s="90"/>
      <c r="S54" s="90"/>
      <c r="T54" s="90"/>
      <c r="U54" s="90"/>
      <c r="V54" s="90"/>
      <c r="W54" s="90"/>
      <c r="X54" s="90"/>
      <c r="Y54" s="90"/>
      <c r="Z54" s="90"/>
    </row>
    <row r="55" spans="1:28" x14ac:dyDescent="0.25">
      <c r="A55" s="91" t="s">
        <v>304</v>
      </c>
      <c r="B55" s="92" t="s">
        <v>286</v>
      </c>
      <c r="C55" s="93">
        <v>99213</v>
      </c>
      <c r="D55" s="44">
        <v>73.8</v>
      </c>
      <c r="E55" s="95"/>
      <c r="F55" s="95"/>
      <c r="G55" s="121" t="s">
        <v>432</v>
      </c>
      <c r="H55" s="121" t="s">
        <v>432</v>
      </c>
      <c r="I55" s="121" t="s">
        <v>432</v>
      </c>
      <c r="J55" s="121" t="s">
        <v>432</v>
      </c>
      <c r="K55" s="121" t="s">
        <v>432</v>
      </c>
      <c r="L55" s="121" t="s">
        <v>432</v>
      </c>
      <c r="M55" s="45">
        <v>62.51</v>
      </c>
      <c r="N55" s="121" t="s">
        <v>432</v>
      </c>
      <c r="O55" s="45">
        <v>62.51</v>
      </c>
      <c r="P55" s="45">
        <v>50</v>
      </c>
      <c r="Q55" s="45">
        <v>62.51</v>
      </c>
      <c r="R55" s="45">
        <v>42.63</v>
      </c>
      <c r="S55" s="121" t="s">
        <v>432</v>
      </c>
      <c r="T55" s="121" t="s">
        <v>432</v>
      </c>
      <c r="U55" s="121" t="s">
        <v>432</v>
      </c>
      <c r="V55" s="121" t="s">
        <v>432</v>
      </c>
      <c r="W55" s="121" t="s">
        <v>432</v>
      </c>
      <c r="X55" s="121" t="s">
        <v>432</v>
      </c>
      <c r="Y55" s="121" t="s">
        <v>432</v>
      </c>
      <c r="Z55" s="45">
        <v>113.312</v>
      </c>
    </row>
    <row r="56" spans="1:28" x14ac:dyDescent="0.25">
      <c r="A56" s="91" t="s">
        <v>1</v>
      </c>
      <c r="B56" s="92" t="s">
        <v>276</v>
      </c>
      <c r="C56" s="93">
        <v>87880</v>
      </c>
      <c r="D56" s="44">
        <v>19.2</v>
      </c>
      <c r="E56" s="95"/>
      <c r="F56" s="95"/>
      <c r="G56" s="121" t="s">
        <v>432</v>
      </c>
      <c r="H56" s="121" t="s">
        <v>432</v>
      </c>
      <c r="I56" s="121" t="s">
        <v>432</v>
      </c>
      <c r="J56" s="121" t="s">
        <v>432</v>
      </c>
      <c r="K56" s="121" t="s">
        <v>432</v>
      </c>
      <c r="L56" s="121" t="s">
        <v>432</v>
      </c>
      <c r="M56" s="45">
        <v>16.53</v>
      </c>
      <c r="N56" s="121" t="s">
        <v>432</v>
      </c>
      <c r="O56" s="45">
        <v>16.53</v>
      </c>
      <c r="P56" s="45">
        <v>16.53</v>
      </c>
      <c r="Q56" s="45">
        <v>16.53</v>
      </c>
      <c r="R56" s="45">
        <v>0</v>
      </c>
      <c r="S56" s="121" t="s">
        <v>432</v>
      </c>
      <c r="T56" s="121" t="s">
        <v>432</v>
      </c>
      <c r="U56" s="121" t="s">
        <v>432</v>
      </c>
      <c r="V56" s="121" t="s">
        <v>432</v>
      </c>
      <c r="W56" s="121" t="s">
        <v>432</v>
      </c>
      <c r="X56" s="121" t="s">
        <v>432</v>
      </c>
      <c r="Y56" s="121" t="s">
        <v>432</v>
      </c>
      <c r="Z56" s="45">
        <v>26.448000000000004</v>
      </c>
    </row>
    <row r="57" spans="1:28" x14ac:dyDescent="0.25">
      <c r="A57" s="91"/>
      <c r="B57" s="92" t="s">
        <v>38</v>
      </c>
      <c r="C57" s="93"/>
      <c r="D57" s="94">
        <v>93</v>
      </c>
      <c r="E57" s="94">
        <v>42.63</v>
      </c>
      <c r="F57" s="94">
        <v>139.76</v>
      </c>
      <c r="G57" s="121" t="s">
        <v>432</v>
      </c>
      <c r="H57" s="121" t="s">
        <v>432</v>
      </c>
      <c r="I57" s="121" t="s">
        <v>432</v>
      </c>
      <c r="J57" s="121" t="s">
        <v>432</v>
      </c>
      <c r="K57" s="121" t="s">
        <v>432</v>
      </c>
      <c r="L57" s="121" t="s">
        <v>432</v>
      </c>
      <c r="M57" s="94">
        <v>79.039999999999992</v>
      </c>
      <c r="N57" s="121" t="s">
        <v>432</v>
      </c>
      <c r="O57" s="94">
        <v>79.039999999999992</v>
      </c>
      <c r="P57" s="94">
        <v>66.53</v>
      </c>
      <c r="Q57" s="94">
        <v>79.039999999999992</v>
      </c>
      <c r="R57" s="94">
        <v>42.63</v>
      </c>
      <c r="S57" s="121" t="s">
        <v>432</v>
      </c>
      <c r="T57" s="121" t="s">
        <v>432</v>
      </c>
      <c r="U57" s="121" t="s">
        <v>432</v>
      </c>
      <c r="V57" s="121" t="s">
        <v>432</v>
      </c>
      <c r="W57" s="121" t="s">
        <v>432</v>
      </c>
      <c r="X57" s="121" t="s">
        <v>432</v>
      </c>
      <c r="Y57" s="121" t="s">
        <v>432</v>
      </c>
      <c r="Z57" s="94">
        <v>139.76</v>
      </c>
      <c r="AA57" s="122"/>
    </row>
    <row r="58" spans="1:28" x14ac:dyDescent="0.25">
      <c r="A58" s="86"/>
      <c r="B58" s="87"/>
      <c r="C58" s="88"/>
      <c r="D58" s="89"/>
      <c r="E58" s="90"/>
      <c r="F58" s="90"/>
      <c r="G58" s="90"/>
      <c r="H58" s="90"/>
      <c r="I58" s="90"/>
      <c r="J58" s="90"/>
      <c r="K58" s="90"/>
      <c r="L58" s="90"/>
      <c r="M58" s="90"/>
      <c r="N58" s="90"/>
      <c r="O58" s="90"/>
      <c r="P58" s="90"/>
      <c r="Q58" s="90"/>
      <c r="R58" s="90"/>
      <c r="S58" s="90"/>
      <c r="T58" s="90"/>
      <c r="U58" s="90"/>
      <c r="V58" s="90"/>
      <c r="W58" s="90"/>
      <c r="X58" s="90"/>
      <c r="Y58" s="90"/>
      <c r="Z58" s="90"/>
    </row>
    <row r="59" spans="1:28" x14ac:dyDescent="0.25">
      <c r="A59" s="91" t="s">
        <v>305</v>
      </c>
      <c r="B59" s="92" t="s">
        <v>298</v>
      </c>
      <c r="C59" s="93">
        <v>93288</v>
      </c>
      <c r="D59" s="44">
        <v>63</v>
      </c>
      <c r="E59" s="171">
        <v>35.6</v>
      </c>
      <c r="F59" s="171">
        <v>73.215999999999994</v>
      </c>
      <c r="G59" s="121" t="s">
        <v>432</v>
      </c>
      <c r="H59" s="121" t="s">
        <v>432</v>
      </c>
      <c r="I59" s="121" t="s">
        <v>432</v>
      </c>
      <c r="J59" s="121" t="s">
        <v>432</v>
      </c>
      <c r="K59" s="121" t="s">
        <v>432</v>
      </c>
      <c r="L59" s="121" t="s">
        <v>432</v>
      </c>
      <c r="M59" s="45">
        <v>52.36</v>
      </c>
      <c r="N59" s="121" t="s">
        <v>432</v>
      </c>
      <c r="O59" s="45">
        <v>52.36</v>
      </c>
      <c r="P59" s="45">
        <v>45.76</v>
      </c>
      <c r="Q59" s="45">
        <v>52.36</v>
      </c>
      <c r="R59" s="45">
        <v>35.6</v>
      </c>
      <c r="S59" s="121" t="s">
        <v>432</v>
      </c>
      <c r="T59" s="121" t="s">
        <v>432</v>
      </c>
      <c r="U59" s="121" t="s">
        <v>432</v>
      </c>
      <c r="V59" s="121" t="s">
        <v>432</v>
      </c>
      <c r="W59" s="121" t="s">
        <v>432</v>
      </c>
      <c r="X59" s="121" t="s">
        <v>432</v>
      </c>
      <c r="Y59" s="121" t="s">
        <v>432</v>
      </c>
      <c r="Z59" s="45">
        <v>73.215999999999994</v>
      </c>
      <c r="AA59" s="122"/>
      <c r="AB59" s="122"/>
    </row>
    <row r="60" spans="1:28" x14ac:dyDescent="0.25">
      <c r="A60" s="86"/>
      <c r="B60" s="87"/>
      <c r="C60" s="88"/>
      <c r="D60" s="89"/>
      <c r="E60" s="90"/>
      <c r="F60" s="90"/>
      <c r="G60" s="90"/>
      <c r="H60" s="90"/>
      <c r="I60" s="90"/>
      <c r="J60" s="90"/>
      <c r="K60" s="90"/>
      <c r="L60" s="90"/>
      <c r="M60" s="90"/>
      <c r="N60" s="90"/>
      <c r="O60" s="90"/>
      <c r="P60" s="90"/>
      <c r="Q60" s="90"/>
      <c r="R60" s="90"/>
      <c r="S60" s="90"/>
      <c r="T60" s="90"/>
      <c r="U60" s="90"/>
      <c r="V60" s="90"/>
      <c r="W60" s="90"/>
      <c r="X60" s="90"/>
      <c r="Y60" s="90"/>
      <c r="Z60" s="90"/>
    </row>
    <row r="61" spans="1:28" x14ac:dyDescent="0.25">
      <c r="A61" s="91" t="s">
        <v>306</v>
      </c>
      <c r="B61" s="92" t="s">
        <v>286</v>
      </c>
      <c r="C61" s="93">
        <v>99213</v>
      </c>
      <c r="D61" s="44">
        <v>73.8</v>
      </c>
      <c r="E61" s="95"/>
      <c r="F61" s="95"/>
      <c r="G61" s="121" t="s">
        <v>432</v>
      </c>
      <c r="H61" s="121" t="s">
        <v>432</v>
      </c>
      <c r="I61" s="121" t="s">
        <v>432</v>
      </c>
      <c r="J61" s="121" t="s">
        <v>432</v>
      </c>
      <c r="K61" s="121" t="s">
        <v>432</v>
      </c>
      <c r="L61" s="121" t="s">
        <v>432</v>
      </c>
      <c r="M61" s="45">
        <v>62.51</v>
      </c>
      <c r="N61" s="121" t="s">
        <v>432</v>
      </c>
      <c r="O61" s="45">
        <v>62.51</v>
      </c>
      <c r="P61" s="45">
        <v>50</v>
      </c>
      <c r="Q61" s="45">
        <v>62.51</v>
      </c>
      <c r="R61" s="45">
        <v>42.63</v>
      </c>
      <c r="S61" s="121" t="s">
        <v>432</v>
      </c>
      <c r="T61" s="121" t="s">
        <v>432</v>
      </c>
      <c r="U61" s="121" t="s">
        <v>432</v>
      </c>
      <c r="V61" s="121" t="s">
        <v>432</v>
      </c>
      <c r="W61" s="121" t="s">
        <v>432</v>
      </c>
      <c r="X61" s="121" t="s">
        <v>432</v>
      </c>
      <c r="Y61" s="121" t="s">
        <v>432</v>
      </c>
      <c r="Z61" s="45">
        <v>113.312</v>
      </c>
    </row>
    <row r="62" spans="1:28" x14ac:dyDescent="0.25">
      <c r="A62" s="91" t="s">
        <v>1</v>
      </c>
      <c r="B62" s="92" t="s">
        <v>276</v>
      </c>
      <c r="C62" s="93">
        <v>96372</v>
      </c>
      <c r="D62" s="44">
        <v>102.6</v>
      </c>
      <c r="E62" s="95"/>
      <c r="F62" s="95"/>
      <c r="G62" s="121" t="s">
        <v>432</v>
      </c>
      <c r="H62" s="121" t="s">
        <v>432</v>
      </c>
      <c r="I62" s="121" t="s">
        <v>432</v>
      </c>
      <c r="J62" s="121" t="s">
        <v>432</v>
      </c>
      <c r="K62" s="121" t="s">
        <v>432</v>
      </c>
      <c r="L62" s="121" t="s">
        <v>432</v>
      </c>
      <c r="M62" s="45">
        <v>13</v>
      </c>
      <c r="N62" s="121" t="s">
        <v>432</v>
      </c>
      <c r="O62" s="45">
        <v>13</v>
      </c>
      <c r="P62" s="45">
        <v>13.37</v>
      </c>
      <c r="Q62" s="45">
        <v>13</v>
      </c>
      <c r="R62" s="45">
        <v>18.100000000000001</v>
      </c>
      <c r="S62" s="121" t="s">
        <v>432</v>
      </c>
      <c r="T62" s="121" t="s">
        <v>432</v>
      </c>
      <c r="U62" s="121" t="s">
        <v>432</v>
      </c>
      <c r="V62" s="121" t="s">
        <v>432</v>
      </c>
      <c r="W62" s="121" t="s">
        <v>432</v>
      </c>
      <c r="X62" s="121" t="s">
        <v>432</v>
      </c>
      <c r="Y62" s="121" t="s">
        <v>432</v>
      </c>
      <c r="Z62" s="45">
        <v>21.391999999999999</v>
      </c>
    </row>
    <row r="63" spans="1:28" x14ac:dyDescent="0.25">
      <c r="A63" s="91" t="s">
        <v>1</v>
      </c>
      <c r="B63" s="92" t="s">
        <v>280</v>
      </c>
      <c r="C63" s="93" t="s">
        <v>281</v>
      </c>
      <c r="D63" s="44">
        <v>1.5</v>
      </c>
      <c r="E63" s="95"/>
      <c r="F63" s="95"/>
      <c r="G63" s="121" t="s">
        <v>432</v>
      </c>
      <c r="H63" s="121" t="s">
        <v>432</v>
      </c>
      <c r="I63" s="121" t="s">
        <v>432</v>
      </c>
      <c r="J63" s="121" t="s">
        <v>432</v>
      </c>
      <c r="K63" s="121" t="s">
        <v>432</v>
      </c>
      <c r="L63" s="121" t="s">
        <v>432</v>
      </c>
      <c r="M63" s="45">
        <v>0.48199999999999998</v>
      </c>
      <c r="N63" s="121" t="s">
        <v>432</v>
      </c>
      <c r="O63" s="45">
        <v>0.48199999999999998</v>
      </c>
      <c r="P63" s="45">
        <v>0.63</v>
      </c>
      <c r="Q63" s="45">
        <v>0.48199999999999998</v>
      </c>
      <c r="R63" s="45">
        <v>14.78</v>
      </c>
      <c r="S63" s="121" t="s">
        <v>432</v>
      </c>
      <c r="T63" s="121" t="s">
        <v>432</v>
      </c>
      <c r="U63" s="121" t="s">
        <v>432</v>
      </c>
      <c r="V63" s="121" t="s">
        <v>432</v>
      </c>
      <c r="W63" s="121" t="s">
        <v>432</v>
      </c>
      <c r="X63" s="121" t="s">
        <v>432</v>
      </c>
      <c r="Y63" s="121" t="s">
        <v>432</v>
      </c>
      <c r="Z63" s="45">
        <v>1.008</v>
      </c>
    </row>
    <row r="64" spans="1:28" x14ac:dyDescent="0.25">
      <c r="A64" s="91"/>
      <c r="B64" s="92" t="s">
        <v>38</v>
      </c>
      <c r="C64" s="93"/>
      <c r="D64" s="94">
        <v>177.89999999999998</v>
      </c>
      <c r="E64" s="94">
        <v>64</v>
      </c>
      <c r="F64" s="94">
        <v>135.71200000000002</v>
      </c>
      <c r="G64" s="121" t="s">
        <v>432</v>
      </c>
      <c r="H64" s="121" t="s">
        <v>432</v>
      </c>
      <c r="I64" s="121" t="s">
        <v>432</v>
      </c>
      <c r="J64" s="121" t="s">
        <v>432</v>
      </c>
      <c r="K64" s="121" t="s">
        <v>432</v>
      </c>
      <c r="L64" s="121" t="s">
        <v>432</v>
      </c>
      <c r="M64" s="94">
        <v>75.99199999999999</v>
      </c>
      <c r="N64" s="121" t="s">
        <v>432</v>
      </c>
      <c r="O64" s="94">
        <v>75.99199999999999</v>
      </c>
      <c r="P64" s="94">
        <v>64</v>
      </c>
      <c r="Q64" s="94">
        <v>75.99199999999999</v>
      </c>
      <c r="R64" s="94">
        <v>75.510000000000005</v>
      </c>
      <c r="S64" s="121" t="s">
        <v>432</v>
      </c>
      <c r="T64" s="121" t="s">
        <v>432</v>
      </c>
      <c r="U64" s="121" t="s">
        <v>432</v>
      </c>
      <c r="V64" s="121" t="s">
        <v>432</v>
      </c>
      <c r="W64" s="121" t="s">
        <v>432</v>
      </c>
      <c r="X64" s="121" t="s">
        <v>432</v>
      </c>
      <c r="Y64" s="121" t="s">
        <v>432</v>
      </c>
      <c r="Z64" s="94">
        <v>135.71200000000002</v>
      </c>
      <c r="AA64" s="122"/>
    </row>
    <row r="65" spans="1:27" x14ac:dyDescent="0.25">
      <c r="A65" s="86"/>
      <c r="B65" s="87"/>
      <c r="C65" s="99"/>
      <c r="D65" s="89"/>
      <c r="E65" s="90"/>
      <c r="F65" s="90"/>
      <c r="G65" s="90"/>
      <c r="H65" s="90"/>
      <c r="I65" s="90"/>
      <c r="J65" s="90"/>
      <c r="K65" s="90"/>
      <c r="L65" s="90"/>
      <c r="M65" s="90"/>
      <c r="N65" s="90"/>
      <c r="O65" s="90"/>
      <c r="P65" s="90"/>
      <c r="Q65" s="90"/>
      <c r="R65" s="90"/>
      <c r="S65" s="90"/>
      <c r="T65" s="90"/>
      <c r="U65" s="90"/>
      <c r="V65" s="90"/>
      <c r="W65" s="90"/>
      <c r="X65" s="90"/>
      <c r="Y65" s="90"/>
      <c r="Z65" s="90"/>
    </row>
    <row r="66" spans="1:27" x14ac:dyDescent="0.25">
      <c r="A66" s="91" t="s">
        <v>307</v>
      </c>
      <c r="B66" s="92" t="s">
        <v>286</v>
      </c>
      <c r="C66" s="93">
        <v>99213</v>
      </c>
      <c r="D66" s="44">
        <v>73.8</v>
      </c>
      <c r="E66" s="95"/>
      <c r="F66" s="95"/>
      <c r="G66" s="121" t="s">
        <v>432</v>
      </c>
      <c r="H66" s="121" t="s">
        <v>432</v>
      </c>
      <c r="I66" s="121" t="s">
        <v>432</v>
      </c>
      <c r="J66" s="121" t="s">
        <v>432</v>
      </c>
      <c r="K66" s="121" t="s">
        <v>432</v>
      </c>
      <c r="L66" s="121" t="s">
        <v>432</v>
      </c>
      <c r="M66" s="45">
        <v>62.51</v>
      </c>
      <c r="N66" s="121" t="s">
        <v>432</v>
      </c>
      <c r="O66" s="45">
        <v>62.51</v>
      </c>
      <c r="P66" s="45">
        <v>50</v>
      </c>
      <c r="Q66" s="45">
        <v>62.51</v>
      </c>
      <c r="R66" s="45">
        <v>42.63</v>
      </c>
      <c r="S66" s="121" t="s">
        <v>432</v>
      </c>
      <c r="T66" s="121" t="s">
        <v>432</v>
      </c>
      <c r="U66" s="121" t="s">
        <v>432</v>
      </c>
      <c r="V66" s="121" t="s">
        <v>432</v>
      </c>
      <c r="W66" s="121" t="s">
        <v>432</v>
      </c>
      <c r="X66" s="121" t="s">
        <v>432</v>
      </c>
      <c r="Y66" s="121" t="s">
        <v>432</v>
      </c>
      <c r="Z66" s="45">
        <v>113.312</v>
      </c>
    </row>
    <row r="67" spans="1:27" x14ac:dyDescent="0.25">
      <c r="A67" s="91" t="s">
        <v>1</v>
      </c>
      <c r="B67" s="92" t="s">
        <v>276</v>
      </c>
      <c r="C67" s="93">
        <v>96372</v>
      </c>
      <c r="D67" s="44">
        <v>102.6</v>
      </c>
      <c r="E67" s="95"/>
      <c r="F67" s="95"/>
      <c r="G67" s="121" t="s">
        <v>432</v>
      </c>
      <c r="H67" s="121" t="s">
        <v>432</v>
      </c>
      <c r="I67" s="121" t="s">
        <v>432</v>
      </c>
      <c r="J67" s="121" t="s">
        <v>432</v>
      </c>
      <c r="K67" s="121" t="s">
        <v>432</v>
      </c>
      <c r="L67" s="121" t="s">
        <v>432</v>
      </c>
      <c r="M67" s="45">
        <v>13</v>
      </c>
      <c r="N67" s="121" t="s">
        <v>432</v>
      </c>
      <c r="O67" s="45">
        <v>13</v>
      </c>
      <c r="P67" s="45">
        <v>13.37</v>
      </c>
      <c r="Q67" s="45">
        <v>13</v>
      </c>
      <c r="R67" s="45">
        <v>18.100000000000001</v>
      </c>
      <c r="S67" s="121" t="s">
        <v>432</v>
      </c>
      <c r="T67" s="121" t="s">
        <v>432</v>
      </c>
      <c r="U67" s="121" t="s">
        <v>432</v>
      </c>
      <c r="V67" s="121" t="s">
        <v>432</v>
      </c>
      <c r="W67" s="121" t="s">
        <v>432</v>
      </c>
      <c r="X67" s="121" t="s">
        <v>432</v>
      </c>
      <c r="Y67" s="121" t="s">
        <v>432</v>
      </c>
      <c r="Z67" s="45">
        <v>21.391999999999999</v>
      </c>
    </row>
    <row r="68" spans="1:27" x14ac:dyDescent="0.25">
      <c r="A68" s="91" t="s">
        <v>1</v>
      </c>
      <c r="B68" s="92" t="s">
        <v>280</v>
      </c>
      <c r="C68" s="93" t="s">
        <v>308</v>
      </c>
      <c r="D68" s="44">
        <v>27.599999999999998</v>
      </c>
      <c r="E68" s="95"/>
      <c r="F68" s="95"/>
      <c r="G68" s="121" t="s">
        <v>432</v>
      </c>
      <c r="H68" s="121" t="s">
        <v>432</v>
      </c>
      <c r="I68" s="121" t="s">
        <v>432</v>
      </c>
      <c r="J68" s="121" t="s">
        <v>432</v>
      </c>
      <c r="K68" s="121" t="s">
        <v>432</v>
      </c>
      <c r="L68" s="121" t="s">
        <v>432</v>
      </c>
      <c r="M68" s="45">
        <v>1.7989999999999999</v>
      </c>
      <c r="N68" s="121" t="s">
        <v>432</v>
      </c>
      <c r="O68" s="45">
        <v>1.7989999999999999</v>
      </c>
      <c r="P68" s="45">
        <v>1.84</v>
      </c>
      <c r="Q68" s="45">
        <v>1.7989999999999999</v>
      </c>
      <c r="R68" s="45">
        <v>0</v>
      </c>
      <c r="S68" s="121" t="s">
        <v>432</v>
      </c>
      <c r="T68" s="121" t="s">
        <v>432</v>
      </c>
      <c r="U68" s="121" t="s">
        <v>432</v>
      </c>
      <c r="V68" s="121" t="s">
        <v>432</v>
      </c>
      <c r="W68" s="121" t="s">
        <v>432</v>
      </c>
      <c r="X68" s="121" t="s">
        <v>432</v>
      </c>
      <c r="Y68" s="121" t="s">
        <v>432</v>
      </c>
      <c r="Z68" s="45">
        <v>2.9440000000000004</v>
      </c>
    </row>
    <row r="69" spans="1:27" x14ac:dyDescent="0.25">
      <c r="A69" s="91"/>
      <c r="B69" s="92" t="s">
        <v>38</v>
      </c>
      <c r="C69" s="93"/>
      <c r="D69" s="94">
        <v>203.99999999999997</v>
      </c>
      <c r="E69" s="94">
        <v>60.730000000000004</v>
      </c>
      <c r="F69" s="94">
        <v>137.648</v>
      </c>
      <c r="G69" s="121" t="s">
        <v>432</v>
      </c>
      <c r="H69" s="121" t="s">
        <v>432</v>
      </c>
      <c r="I69" s="121" t="s">
        <v>432</v>
      </c>
      <c r="J69" s="121" t="s">
        <v>432</v>
      </c>
      <c r="K69" s="121" t="s">
        <v>432</v>
      </c>
      <c r="L69" s="121" t="s">
        <v>432</v>
      </c>
      <c r="M69" s="94">
        <v>77.308999999999997</v>
      </c>
      <c r="N69" s="121" t="s">
        <v>432</v>
      </c>
      <c r="O69" s="94">
        <v>77.308999999999997</v>
      </c>
      <c r="P69" s="94">
        <v>65.209999999999994</v>
      </c>
      <c r="Q69" s="94">
        <v>77.308999999999997</v>
      </c>
      <c r="R69" s="94">
        <v>60.730000000000004</v>
      </c>
      <c r="S69" s="121" t="s">
        <v>432</v>
      </c>
      <c r="T69" s="121" t="s">
        <v>432</v>
      </c>
      <c r="U69" s="121" t="s">
        <v>432</v>
      </c>
      <c r="V69" s="121" t="s">
        <v>432</v>
      </c>
      <c r="W69" s="121" t="s">
        <v>432</v>
      </c>
      <c r="X69" s="121" t="s">
        <v>432</v>
      </c>
      <c r="Y69" s="121" t="s">
        <v>432</v>
      </c>
      <c r="Z69" s="94">
        <v>137.648</v>
      </c>
      <c r="AA69" s="122"/>
    </row>
    <row r="70" spans="1:27" x14ac:dyDescent="0.25">
      <c r="A70" s="86"/>
      <c r="B70" s="87"/>
      <c r="C70" s="99"/>
      <c r="D70" s="89"/>
      <c r="E70" s="90"/>
      <c r="F70" s="90"/>
      <c r="G70" s="90"/>
      <c r="H70" s="90"/>
      <c r="I70" s="90"/>
      <c r="J70" s="90"/>
      <c r="K70" s="90"/>
      <c r="L70" s="90"/>
      <c r="M70" s="90"/>
      <c r="N70" s="90"/>
      <c r="O70" s="90"/>
      <c r="P70" s="90"/>
      <c r="Q70" s="90"/>
      <c r="R70" s="90"/>
      <c r="S70" s="90"/>
      <c r="T70" s="90"/>
      <c r="U70" s="90"/>
      <c r="V70" s="90"/>
      <c r="W70" s="90"/>
      <c r="X70" s="90"/>
      <c r="Y70" s="90"/>
      <c r="Z70" s="90"/>
    </row>
    <row r="71" spans="1:27" x14ac:dyDescent="0.25">
      <c r="A71" s="91" t="s">
        <v>309</v>
      </c>
      <c r="B71" s="92" t="s">
        <v>286</v>
      </c>
      <c r="C71" s="93">
        <v>99213</v>
      </c>
      <c r="D71" s="44">
        <v>73.8</v>
      </c>
      <c r="E71" s="95"/>
      <c r="F71" s="95"/>
      <c r="G71" s="121" t="s">
        <v>432</v>
      </c>
      <c r="H71" s="121" t="s">
        <v>432</v>
      </c>
      <c r="I71" s="121" t="s">
        <v>432</v>
      </c>
      <c r="J71" s="121" t="s">
        <v>432</v>
      </c>
      <c r="K71" s="121" t="s">
        <v>432</v>
      </c>
      <c r="L71" s="121" t="s">
        <v>432</v>
      </c>
      <c r="M71" s="45">
        <v>62.51</v>
      </c>
      <c r="N71" s="121" t="s">
        <v>432</v>
      </c>
      <c r="O71" s="45">
        <v>62.51</v>
      </c>
      <c r="P71" s="45">
        <v>50</v>
      </c>
      <c r="Q71" s="45">
        <v>62.51</v>
      </c>
      <c r="R71" s="45">
        <v>42.63</v>
      </c>
      <c r="S71" s="121" t="s">
        <v>432</v>
      </c>
      <c r="T71" s="121" t="s">
        <v>432</v>
      </c>
      <c r="U71" s="121" t="s">
        <v>432</v>
      </c>
      <c r="V71" s="121" t="s">
        <v>432</v>
      </c>
      <c r="W71" s="121" t="s">
        <v>432</v>
      </c>
      <c r="X71" s="121" t="s">
        <v>432</v>
      </c>
      <c r="Y71" s="121" t="s">
        <v>432</v>
      </c>
      <c r="Z71" s="45">
        <v>113.312</v>
      </c>
    </row>
    <row r="72" spans="1:27" x14ac:dyDescent="0.25">
      <c r="A72" s="91" t="s">
        <v>1</v>
      </c>
      <c r="B72" s="92" t="s">
        <v>276</v>
      </c>
      <c r="C72" s="93">
        <v>96372</v>
      </c>
      <c r="D72" s="44">
        <v>102.6</v>
      </c>
      <c r="E72" s="95"/>
      <c r="F72" s="95"/>
      <c r="G72" s="121" t="s">
        <v>432</v>
      </c>
      <c r="H72" s="121" t="s">
        <v>432</v>
      </c>
      <c r="I72" s="121" t="s">
        <v>432</v>
      </c>
      <c r="J72" s="121" t="s">
        <v>432</v>
      </c>
      <c r="K72" s="121" t="s">
        <v>432</v>
      </c>
      <c r="L72" s="121" t="s">
        <v>432</v>
      </c>
      <c r="M72" s="45">
        <v>13</v>
      </c>
      <c r="N72" s="121" t="s">
        <v>432</v>
      </c>
      <c r="O72" s="45">
        <v>13</v>
      </c>
      <c r="P72" s="45">
        <v>13.37</v>
      </c>
      <c r="Q72" s="45">
        <v>13</v>
      </c>
      <c r="R72" s="45">
        <v>18.100000000000001</v>
      </c>
      <c r="S72" s="121" t="s">
        <v>432</v>
      </c>
      <c r="T72" s="121" t="s">
        <v>432</v>
      </c>
      <c r="U72" s="121" t="s">
        <v>432</v>
      </c>
      <c r="V72" s="121" t="s">
        <v>432</v>
      </c>
      <c r="W72" s="121" t="s">
        <v>432</v>
      </c>
      <c r="X72" s="121" t="s">
        <v>432</v>
      </c>
      <c r="Y72" s="121" t="s">
        <v>432</v>
      </c>
      <c r="Z72" s="45">
        <v>21.391999999999999</v>
      </c>
    </row>
    <row r="73" spans="1:27" x14ac:dyDescent="0.25">
      <c r="A73" s="91" t="s">
        <v>1</v>
      </c>
      <c r="B73" s="92" t="s">
        <v>280</v>
      </c>
      <c r="C73" s="93" t="s">
        <v>310</v>
      </c>
      <c r="D73" s="44">
        <v>3</v>
      </c>
      <c r="E73" s="95"/>
      <c r="F73" s="95"/>
      <c r="G73" s="121" t="s">
        <v>432</v>
      </c>
      <c r="H73" s="121" t="s">
        <v>432</v>
      </c>
      <c r="I73" s="121" t="s">
        <v>432</v>
      </c>
      <c r="J73" s="121" t="s">
        <v>432</v>
      </c>
      <c r="K73" s="121" t="s">
        <v>432</v>
      </c>
      <c r="L73" s="121" t="s">
        <v>432</v>
      </c>
      <c r="M73" s="45">
        <v>0.54500000000000004</v>
      </c>
      <c r="N73" s="121" t="s">
        <v>432</v>
      </c>
      <c r="O73" s="45">
        <v>0.54500000000000004</v>
      </c>
      <c r="P73" s="45">
        <v>0.67</v>
      </c>
      <c r="Q73" s="45">
        <v>0.54500000000000004</v>
      </c>
      <c r="R73" s="45">
        <v>0</v>
      </c>
      <c r="S73" s="121" t="s">
        <v>432</v>
      </c>
      <c r="T73" s="121" t="s">
        <v>432</v>
      </c>
      <c r="U73" s="121" t="s">
        <v>432</v>
      </c>
      <c r="V73" s="121" t="s">
        <v>432</v>
      </c>
      <c r="W73" s="121" t="s">
        <v>432</v>
      </c>
      <c r="X73" s="121" t="s">
        <v>432</v>
      </c>
      <c r="Y73" s="121" t="s">
        <v>432</v>
      </c>
      <c r="Z73" s="45">
        <v>1.0720000000000001</v>
      </c>
    </row>
    <row r="74" spans="1:27" x14ac:dyDescent="0.25">
      <c r="A74" s="91"/>
      <c r="B74" s="92" t="s">
        <v>38</v>
      </c>
      <c r="C74" s="93"/>
      <c r="D74" s="94">
        <v>179.39999999999998</v>
      </c>
      <c r="E74" s="94">
        <v>60.730000000000004</v>
      </c>
      <c r="F74" s="94">
        <v>135.77600000000001</v>
      </c>
      <c r="G74" s="121" t="s">
        <v>432</v>
      </c>
      <c r="H74" s="121" t="s">
        <v>432</v>
      </c>
      <c r="I74" s="121" t="s">
        <v>432</v>
      </c>
      <c r="J74" s="121" t="s">
        <v>432</v>
      </c>
      <c r="K74" s="121" t="s">
        <v>432</v>
      </c>
      <c r="L74" s="121" t="s">
        <v>432</v>
      </c>
      <c r="M74" s="94">
        <v>76.054999999999993</v>
      </c>
      <c r="N74" s="121" t="s">
        <v>432</v>
      </c>
      <c r="O74" s="94">
        <v>76.054999999999993</v>
      </c>
      <c r="P74" s="94">
        <v>64.039999999999992</v>
      </c>
      <c r="Q74" s="94">
        <v>76.054999999999993</v>
      </c>
      <c r="R74" s="94">
        <v>60.730000000000004</v>
      </c>
      <c r="S74" s="121" t="s">
        <v>432</v>
      </c>
      <c r="T74" s="121" t="s">
        <v>432</v>
      </c>
      <c r="U74" s="121" t="s">
        <v>432</v>
      </c>
      <c r="V74" s="121" t="s">
        <v>432</v>
      </c>
      <c r="W74" s="121" t="s">
        <v>432</v>
      </c>
      <c r="X74" s="121" t="s">
        <v>432</v>
      </c>
      <c r="Y74" s="121" t="s">
        <v>432</v>
      </c>
      <c r="Z74" s="94">
        <v>135.77600000000001</v>
      </c>
      <c r="AA74" s="122"/>
    </row>
    <row r="75" spans="1:27" x14ac:dyDescent="0.25">
      <c r="A75" s="86"/>
      <c r="B75" s="87"/>
      <c r="C75" s="99"/>
      <c r="D75" s="89"/>
      <c r="E75" s="90"/>
      <c r="F75" s="90"/>
      <c r="G75" s="90"/>
      <c r="H75" s="90"/>
      <c r="I75" s="90"/>
      <c r="J75" s="90"/>
      <c r="K75" s="90"/>
      <c r="L75" s="90"/>
      <c r="M75" s="90"/>
      <c r="N75" s="90"/>
      <c r="O75" s="90"/>
      <c r="P75" s="90"/>
      <c r="Q75" s="90"/>
      <c r="R75" s="90"/>
      <c r="S75" s="90"/>
      <c r="T75" s="90"/>
      <c r="U75" s="90"/>
      <c r="V75" s="90"/>
      <c r="W75" s="90"/>
      <c r="X75" s="90"/>
      <c r="Y75" s="90"/>
      <c r="Z75" s="90"/>
    </row>
    <row r="76" spans="1:27" x14ac:dyDescent="0.25">
      <c r="A76" s="113" t="s">
        <v>311</v>
      </c>
      <c r="B76" s="114"/>
      <c r="C76" s="115"/>
      <c r="D76" s="116"/>
      <c r="E76" s="117"/>
      <c r="F76" s="117"/>
      <c r="G76" s="117"/>
      <c r="H76" s="117"/>
      <c r="I76" s="117"/>
      <c r="J76" s="117"/>
      <c r="K76" s="117"/>
      <c r="L76" s="117"/>
      <c r="M76" s="117"/>
      <c r="N76" s="117"/>
      <c r="O76" s="117"/>
      <c r="P76" s="117"/>
      <c r="Q76" s="117"/>
      <c r="R76" s="117"/>
      <c r="S76" s="117"/>
      <c r="T76" s="117"/>
      <c r="U76" s="117"/>
      <c r="V76" s="117"/>
      <c r="W76" s="117"/>
      <c r="X76" s="117"/>
      <c r="Y76" s="117"/>
      <c r="Z76" s="117"/>
    </row>
    <row r="77" spans="1:27" x14ac:dyDescent="0.25">
      <c r="A77" s="86"/>
      <c r="B77" s="87"/>
      <c r="C77" s="88"/>
      <c r="D77" s="89"/>
      <c r="E77" s="100"/>
      <c r="F77" s="90"/>
      <c r="G77" s="90"/>
      <c r="H77" s="90"/>
      <c r="I77" s="90"/>
      <c r="J77" s="90"/>
      <c r="K77" s="90"/>
      <c r="L77" s="90"/>
      <c r="M77" s="90"/>
      <c r="N77" s="90"/>
      <c r="O77" s="90"/>
      <c r="P77" s="90"/>
      <c r="Q77" s="90"/>
      <c r="R77" s="90"/>
      <c r="S77" s="90"/>
      <c r="T77" s="90"/>
      <c r="U77" s="90"/>
      <c r="V77" s="90"/>
      <c r="W77" s="90"/>
      <c r="X77" s="90"/>
      <c r="Y77" s="90"/>
      <c r="Z77" s="90"/>
    </row>
    <row r="78" spans="1:27" x14ac:dyDescent="0.25">
      <c r="A78" s="91" t="s">
        <v>312</v>
      </c>
      <c r="B78" s="92" t="s">
        <v>313</v>
      </c>
      <c r="C78" s="93">
        <v>90791</v>
      </c>
      <c r="D78" s="175" t="s">
        <v>408</v>
      </c>
      <c r="E78" s="176"/>
      <c r="F78" s="177"/>
      <c r="G78" s="96"/>
      <c r="H78" s="96"/>
      <c r="I78" s="95"/>
      <c r="J78" s="96"/>
      <c r="K78" s="96"/>
      <c r="L78" s="96"/>
      <c r="M78" s="95"/>
      <c r="N78" s="96"/>
      <c r="O78" s="95"/>
      <c r="P78" s="95"/>
      <c r="Q78" s="96"/>
      <c r="R78" s="95"/>
      <c r="S78" s="96"/>
      <c r="T78" s="96"/>
      <c r="U78" s="96"/>
      <c r="V78" s="96"/>
      <c r="W78" s="96"/>
      <c r="X78" s="96"/>
      <c r="Y78" s="96"/>
      <c r="Z78" s="95"/>
    </row>
    <row r="79" spans="1:27" x14ac:dyDescent="0.25">
      <c r="A79" s="86"/>
      <c r="B79" s="87"/>
      <c r="C79" s="88"/>
      <c r="D79" s="89"/>
      <c r="E79" s="100"/>
      <c r="F79" s="90"/>
      <c r="G79" s="90"/>
      <c r="H79" s="90"/>
      <c r="I79" s="90"/>
      <c r="J79" s="90"/>
      <c r="K79" s="90"/>
      <c r="L79" s="90"/>
      <c r="M79" s="90"/>
      <c r="N79" s="90"/>
      <c r="O79" s="90"/>
      <c r="P79" s="90"/>
      <c r="Q79" s="90"/>
      <c r="R79" s="90"/>
      <c r="S79" s="90"/>
      <c r="T79" s="90"/>
      <c r="U79" s="90"/>
      <c r="V79" s="90"/>
      <c r="W79" s="90"/>
      <c r="X79" s="90"/>
      <c r="Y79" s="90"/>
      <c r="Z79" s="90"/>
    </row>
    <row r="80" spans="1:27" x14ac:dyDescent="0.25">
      <c r="A80" s="91" t="s">
        <v>314</v>
      </c>
      <c r="B80" s="92" t="s">
        <v>313</v>
      </c>
      <c r="C80" s="93">
        <v>90832</v>
      </c>
      <c r="D80" s="175" t="s">
        <v>408</v>
      </c>
      <c r="E80" s="176"/>
      <c r="F80" s="177"/>
      <c r="G80" s="96"/>
      <c r="H80" s="96"/>
      <c r="I80" s="95"/>
      <c r="J80" s="96"/>
      <c r="K80" s="96"/>
      <c r="L80" s="96"/>
      <c r="M80" s="95"/>
      <c r="N80" s="96"/>
      <c r="O80" s="95"/>
      <c r="P80" s="95"/>
      <c r="Q80" s="96"/>
      <c r="R80" s="95"/>
      <c r="S80" s="96"/>
      <c r="T80" s="96"/>
      <c r="U80" s="96"/>
      <c r="V80" s="96"/>
      <c r="W80" s="96"/>
      <c r="X80" s="96"/>
      <c r="Y80" s="96"/>
      <c r="Z80" s="95"/>
    </row>
    <row r="81" spans="1:28" x14ac:dyDescent="0.25">
      <c r="A81" s="86"/>
      <c r="B81" s="87"/>
      <c r="C81" s="88"/>
      <c r="D81" s="89"/>
      <c r="E81" s="100"/>
      <c r="F81" s="90"/>
      <c r="G81" s="90"/>
      <c r="H81" s="90"/>
      <c r="I81" s="90"/>
      <c r="J81" s="90"/>
      <c r="K81" s="90"/>
      <c r="L81" s="90"/>
      <c r="M81" s="90"/>
      <c r="N81" s="90"/>
      <c r="O81" s="90"/>
      <c r="P81" s="90"/>
      <c r="Q81" s="90"/>
      <c r="R81" s="90"/>
      <c r="S81" s="90"/>
      <c r="T81" s="90"/>
      <c r="U81" s="90"/>
      <c r="V81" s="90"/>
      <c r="W81" s="90"/>
      <c r="X81" s="90"/>
      <c r="Y81" s="90"/>
      <c r="Z81" s="90"/>
    </row>
    <row r="82" spans="1:28" x14ac:dyDescent="0.25">
      <c r="A82" s="91" t="s">
        <v>315</v>
      </c>
      <c r="B82" s="92" t="s">
        <v>313</v>
      </c>
      <c r="C82" s="93">
        <v>90834</v>
      </c>
      <c r="D82" s="175" t="s">
        <v>408</v>
      </c>
      <c r="E82" s="176"/>
      <c r="F82" s="177"/>
      <c r="G82" s="96"/>
      <c r="H82" s="96"/>
      <c r="I82" s="95"/>
      <c r="J82" s="96"/>
      <c r="K82" s="96"/>
      <c r="L82" s="96"/>
      <c r="M82" s="95"/>
      <c r="N82" s="96"/>
      <c r="O82" s="95"/>
      <c r="P82" s="95"/>
      <c r="Q82" s="96"/>
      <c r="R82" s="95"/>
      <c r="S82" s="96"/>
      <c r="T82" s="96"/>
      <c r="U82" s="96"/>
      <c r="V82" s="96"/>
      <c r="W82" s="96"/>
      <c r="X82" s="96"/>
      <c r="Y82" s="96"/>
      <c r="Z82" s="95"/>
    </row>
    <row r="83" spans="1:28" x14ac:dyDescent="0.25">
      <c r="A83" s="86"/>
      <c r="B83" s="87"/>
      <c r="C83" s="88"/>
      <c r="D83" s="89"/>
      <c r="E83" s="100"/>
      <c r="F83" s="90"/>
      <c r="G83" s="90"/>
      <c r="H83" s="90"/>
      <c r="I83" s="90"/>
      <c r="J83" s="90"/>
      <c r="K83" s="90"/>
      <c r="L83" s="90"/>
      <c r="M83" s="90"/>
      <c r="N83" s="90"/>
      <c r="O83" s="90"/>
      <c r="P83" s="90"/>
      <c r="Q83" s="90"/>
      <c r="R83" s="90"/>
      <c r="S83" s="90"/>
      <c r="T83" s="90"/>
      <c r="U83" s="90"/>
      <c r="V83" s="90"/>
      <c r="W83" s="90"/>
      <c r="X83" s="90"/>
      <c r="Y83" s="90"/>
      <c r="Z83" s="90"/>
    </row>
    <row r="84" spans="1:28" x14ac:dyDescent="0.25">
      <c r="A84" s="91" t="s">
        <v>316</v>
      </c>
      <c r="B84" s="92" t="s">
        <v>313</v>
      </c>
      <c r="C84" s="93">
        <v>90837</v>
      </c>
      <c r="D84" s="175" t="s">
        <v>408</v>
      </c>
      <c r="E84" s="176"/>
      <c r="F84" s="177"/>
      <c r="G84" s="96"/>
      <c r="H84" s="96"/>
      <c r="I84" s="95"/>
      <c r="J84" s="96"/>
      <c r="K84" s="96"/>
      <c r="L84" s="96"/>
      <c r="M84" s="95"/>
      <c r="N84" s="96"/>
      <c r="O84" s="95"/>
      <c r="P84" s="95"/>
      <c r="Q84" s="96"/>
      <c r="R84" s="95"/>
      <c r="S84" s="96"/>
      <c r="T84" s="96"/>
      <c r="U84" s="96"/>
      <c r="V84" s="96"/>
      <c r="W84" s="96"/>
      <c r="X84" s="96"/>
      <c r="Y84" s="96"/>
      <c r="Z84" s="95"/>
    </row>
    <row r="85" spans="1:28" x14ac:dyDescent="0.25">
      <c r="A85" s="86"/>
      <c r="B85" s="87"/>
      <c r="C85" s="88"/>
      <c r="D85" s="89"/>
      <c r="E85" s="100"/>
      <c r="F85" s="90"/>
      <c r="G85" s="90"/>
      <c r="H85" s="90"/>
      <c r="I85" s="90"/>
      <c r="J85" s="90"/>
      <c r="K85" s="90"/>
      <c r="L85" s="90"/>
      <c r="M85" s="90"/>
      <c r="N85" s="90"/>
      <c r="O85" s="90"/>
      <c r="P85" s="90"/>
      <c r="Q85" s="90"/>
      <c r="R85" s="90"/>
      <c r="S85" s="90"/>
      <c r="T85" s="90"/>
      <c r="U85" s="90"/>
      <c r="V85" s="90"/>
      <c r="W85" s="90"/>
      <c r="X85" s="90"/>
      <c r="Y85" s="90"/>
      <c r="Z85" s="90"/>
    </row>
    <row r="86" spans="1:28" x14ac:dyDescent="0.25">
      <c r="A86" s="91" t="s">
        <v>317</v>
      </c>
      <c r="B86" s="92" t="s">
        <v>313</v>
      </c>
      <c r="C86" s="93">
        <v>90853</v>
      </c>
      <c r="D86" s="175" t="s">
        <v>408</v>
      </c>
      <c r="E86" s="176"/>
      <c r="F86" s="177"/>
      <c r="G86" s="96"/>
      <c r="H86" s="96"/>
      <c r="I86" s="95"/>
      <c r="J86" s="96"/>
      <c r="K86" s="96"/>
      <c r="L86" s="96"/>
      <c r="M86" s="95"/>
      <c r="N86" s="96"/>
      <c r="O86" s="95"/>
      <c r="P86" s="95"/>
      <c r="Q86" s="96"/>
      <c r="R86" s="95"/>
      <c r="S86" s="96"/>
      <c r="T86" s="96"/>
      <c r="U86" s="96"/>
      <c r="V86" s="96"/>
      <c r="W86" s="96"/>
      <c r="X86" s="96"/>
      <c r="Y86" s="96"/>
      <c r="Z86" s="95"/>
    </row>
    <row r="87" spans="1:28" x14ac:dyDescent="0.25">
      <c r="A87" s="101"/>
      <c r="B87" s="102"/>
      <c r="C87" s="103"/>
      <c r="D87" s="104"/>
      <c r="E87" s="100"/>
      <c r="F87" s="105"/>
      <c r="G87" s="105"/>
      <c r="H87" s="105"/>
      <c r="I87" s="105"/>
      <c r="J87" s="105"/>
      <c r="K87" s="105"/>
      <c r="L87" s="105"/>
      <c r="M87" s="105"/>
      <c r="N87" s="105"/>
      <c r="O87" s="105"/>
      <c r="P87" s="105"/>
      <c r="Q87" s="105"/>
      <c r="R87" s="105"/>
      <c r="S87" s="105"/>
      <c r="T87" s="105"/>
      <c r="U87" s="105"/>
      <c r="V87" s="105"/>
      <c r="W87" s="105"/>
      <c r="X87" s="105"/>
      <c r="Y87" s="105"/>
      <c r="Z87" s="105"/>
    </row>
    <row r="88" spans="1:28" x14ac:dyDescent="0.25">
      <c r="A88" s="91" t="s">
        <v>318</v>
      </c>
      <c r="B88" s="92" t="s">
        <v>313</v>
      </c>
      <c r="C88" s="93">
        <v>90846</v>
      </c>
      <c r="D88" s="175" t="s">
        <v>408</v>
      </c>
      <c r="E88" s="176"/>
      <c r="F88" s="177"/>
      <c r="G88" s="96"/>
      <c r="H88" s="96"/>
      <c r="I88" s="95"/>
      <c r="J88" s="96"/>
      <c r="K88" s="96"/>
      <c r="L88" s="96"/>
      <c r="M88" s="95"/>
      <c r="N88" s="96"/>
      <c r="O88" s="95"/>
      <c r="P88" s="95"/>
      <c r="Q88" s="96"/>
      <c r="R88" s="95"/>
      <c r="S88" s="96"/>
      <c r="T88" s="96"/>
      <c r="U88" s="96"/>
      <c r="V88" s="96"/>
      <c r="W88" s="96"/>
      <c r="X88" s="96"/>
      <c r="Y88" s="96"/>
      <c r="Z88" s="95"/>
    </row>
    <row r="89" spans="1:28" x14ac:dyDescent="0.25">
      <c r="A89" s="101"/>
      <c r="B89" s="102"/>
      <c r="C89" s="103"/>
      <c r="D89" s="104"/>
      <c r="E89" s="100"/>
      <c r="F89" s="105"/>
      <c r="G89" s="105"/>
      <c r="H89" s="105"/>
      <c r="I89" s="105"/>
      <c r="J89" s="105"/>
      <c r="K89" s="105"/>
      <c r="L89" s="105"/>
      <c r="M89" s="105"/>
      <c r="N89" s="105"/>
      <c r="O89" s="105"/>
      <c r="P89" s="105"/>
      <c r="Q89" s="105"/>
      <c r="R89" s="105"/>
      <c r="S89" s="105"/>
      <c r="T89" s="105"/>
      <c r="U89" s="105"/>
      <c r="V89" s="105"/>
      <c r="W89" s="105"/>
      <c r="X89" s="105"/>
      <c r="Y89" s="105"/>
      <c r="Z89" s="105"/>
    </row>
    <row r="90" spans="1:28" x14ac:dyDescent="0.25">
      <c r="A90" s="91" t="s">
        <v>319</v>
      </c>
      <c r="B90" s="92" t="s">
        <v>313</v>
      </c>
      <c r="C90" s="93">
        <v>90847</v>
      </c>
      <c r="D90" s="175" t="s">
        <v>408</v>
      </c>
      <c r="E90" s="176"/>
      <c r="F90" s="177"/>
      <c r="G90" s="96"/>
      <c r="H90" s="96"/>
      <c r="I90" s="95"/>
      <c r="J90" s="96"/>
      <c r="K90" s="96"/>
      <c r="L90" s="96"/>
      <c r="M90" s="95"/>
      <c r="N90" s="96"/>
      <c r="O90" s="95"/>
      <c r="P90" s="95"/>
      <c r="Q90" s="96"/>
      <c r="R90" s="95"/>
      <c r="S90" s="96"/>
      <c r="T90" s="96"/>
      <c r="U90" s="96"/>
      <c r="V90" s="96"/>
      <c r="W90" s="96"/>
      <c r="X90" s="96"/>
      <c r="Y90" s="96"/>
      <c r="Z90" s="95"/>
    </row>
    <row r="91" spans="1:28" x14ac:dyDescent="0.25">
      <c r="A91" s="101"/>
      <c r="B91" s="102"/>
      <c r="C91" s="103"/>
      <c r="D91" s="104"/>
      <c r="E91" s="105"/>
      <c r="F91" s="105"/>
      <c r="G91" s="105"/>
      <c r="H91" s="105"/>
      <c r="I91" s="105"/>
      <c r="J91" s="105"/>
      <c r="K91" s="105"/>
      <c r="L91" s="105"/>
      <c r="M91" s="105"/>
      <c r="N91" s="105"/>
      <c r="O91" s="105"/>
      <c r="P91" s="105"/>
      <c r="Q91" s="105"/>
      <c r="R91" s="105"/>
      <c r="S91" s="105"/>
      <c r="T91" s="105"/>
      <c r="U91" s="105"/>
      <c r="V91" s="105"/>
      <c r="W91" s="105"/>
      <c r="X91" s="105"/>
      <c r="Y91" s="105"/>
      <c r="Z91" s="105"/>
    </row>
    <row r="92" spans="1:28" x14ac:dyDescent="0.25">
      <c r="A92" s="113" t="s">
        <v>320</v>
      </c>
      <c r="B92" s="114"/>
      <c r="C92" s="115"/>
      <c r="D92" s="116"/>
      <c r="E92" s="117"/>
      <c r="F92" s="117"/>
      <c r="G92" s="117"/>
      <c r="H92" s="117"/>
      <c r="I92" s="117"/>
      <c r="J92" s="117"/>
      <c r="K92" s="117"/>
      <c r="L92" s="117"/>
      <c r="M92" s="117"/>
      <c r="N92" s="117"/>
      <c r="O92" s="117"/>
      <c r="P92" s="117"/>
      <c r="Q92" s="117"/>
      <c r="R92" s="117"/>
      <c r="S92" s="117"/>
      <c r="T92" s="117"/>
      <c r="U92" s="117"/>
      <c r="V92" s="117"/>
      <c r="W92" s="117"/>
      <c r="X92" s="117"/>
      <c r="Y92" s="117"/>
      <c r="Z92" s="117"/>
    </row>
    <row r="93" spans="1:28" x14ac:dyDescent="0.25">
      <c r="A93" s="86"/>
      <c r="B93" s="87"/>
      <c r="C93" s="88"/>
      <c r="D93" s="89"/>
      <c r="E93" s="90"/>
      <c r="F93" s="90"/>
      <c r="G93" s="90"/>
      <c r="H93" s="90"/>
      <c r="I93" s="90"/>
      <c r="J93" s="90"/>
      <c r="K93" s="90"/>
      <c r="L93" s="90"/>
      <c r="M93" s="90"/>
      <c r="N93" s="90"/>
      <c r="O93" s="90"/>
      <c r="P93" s="90"/>
      <c r="Q93" s="90"/>
      <c r="R93" s="90"/>
      <c r="S93" s="90"/>
      <c r="T93" s="90"/>
      <c r="U93" s="90"/>
      <c r="V93" s="90"/>
      <c r="W93" s="90"/>
      <c r="X93" s="90"/>
      <c r="Y93" s="90"/>
      <c r="Z93" s="90"/>
    </row>
    <row r="94" spans="1:28" x14ac:dyDescent="0.25">
      <c r="A94" s="91" t="s">
        <v>321</v>
      </c>
      <c r="B94" s="92" t="s">
        <v>298</v>
      </c>
      <c r="C94" s="93">
        <v>99242</v>
      </c>
      <c r="D94" s="44">
        <v>104.39999999999999</v>
      </c>
      <c r="E94" s="171">
        <v>0</v>
      </c>
      <c r="F94" s="95">
        <v>138.11199999999999</v>
      </c>
      <c r="G94" s="121" t="s">
        <v>432</v>
      </c>
      <c r="H94" s="121" t="s">
        <v>432</v>
      </c>
      <c r="I94" s="121" t="s">
        <v>432</v>
      </c>
      <c r="J94" s="121" t="s">
        <v>432</v>
      </c>
      <c r="K94" s="121" t="s">
        <v>432</v>
      </c>
      <c r="L94" s="121" t="s">
        <v>432</v>
      </c>
      <c r="M94" s="45">
        <v>0</v>
      </c>
      <c r="N94" s="121" t="s">
        <v>432</v>
      </c>
      <c r="O94" s="45">
        <v>0</v>
      </c>
      <c r="P94" s="45">
        <v>67.709999999999994</v>
      </c>
      <c r="Q94" s="45">
        <v>0</v>
      </c>
      <c r="R94" s="45">
        <v>67.83</v>
      </c>
      <c r="S94" s="121" t="s">
        <v>432</v>
      </c>
      <c r="T94" s="121" t="s">
        <v>432</v>
      </c>
      <c r="U94" s="121" t="s">
        <v>432</v>
      </c>
      <c r="V94" s="121" t="s">
        <v>432</v>
      </c>
      <c r="W94" s="121" t="s">
        <v>432</v>
      </c>
      <c r="X94" s="121" t="s">
        <v>432</v>
      </c>
      <c r="Y94" s="121" t="s">
        <v>432</v>
      </c>
      <c r="Z94" s="45">
        <v>138.11199999999999</v>
      </c>
      <c r="AA94" s="122"/>
      <c r="AB94" s="122"/>
    </row>
    <row r="95" spans="1:28" x14ac:dyDescent="0.25">
      <c r="A95" s="86"/>
      <c r="B95" s="87"/>
      <c r="C95" s="88"/>
      <c r="D95" s="89"/>
      <c r="E95" s="90"/>
      <c r="F95" s="90"/>
      <c r="G95" s="90"/>
      <c r="H95" s="90"/>
      <c r="I95" s="90"/>
      <c r="J95" s="90"/>
      <c r="K95" s="90"/>
      <c r="L95" s="90"/>
      <c r="M95" s="90"/>
      <c r="N95" s="90"/>
      <c r="O95" s="90"/>
      <c r="P95" s="90"/>
      <c r="Q95" s="90"/>
      <c r="R95" s="90"/>
      <c r="S95" s="90"/>
      <c r="T95" s="90"/>
      <c r="U95" s="90"/>
      <c r="V95" s="90"/>
      <c r="W95" s="90"/>
      <c r="X95" s="90"/>
      <c r="Y95" s="90"/>
      <c r="Z95" s="90"/>
    </row>
    <row r="96" spans="1:28" x14ac:dyDescent="0.25">
      <c r="A96" s="91" t="s">
        <v>322</v>
      </c>
      <c r="B96" s="92" t="s">
        <v>298</v>
      </c>
      <c r="C96" s="93">
        <v>99243</v>
      </c>
      <c r="D96" s="44">
        <v>129</v>
      </c>
      <c r="E96" s="171">
        <v>0</v>
      </c>
      <c r="F96" s="95">
        <v>189.376</v>
      </c>
      <c r="G96" s="121" t="s">
        <v>432</v>
      </c>
      <c r="H96" s="121" t="s">
        <v>432</v>
      </c>
      <c r="I96" s="121" t="s">
        <v>432</v>
      </c>
      <c r="J96" s="121" t="s">
        <v>432</v>
      </c>
      <c r="K96" s="121" t="s">
        <v>432</v>
      </c>
      <c r="L96" s="121" t="s">
        <v>432</v>
      </c>
      <c r="M96" s="45">
        <v>0</v>
      </c>
      <c r="N96" s="121" t="s">
        <v>432</v>
      </c>
      <c r="O96" s="45">
        <v>0</v>
      </c>
      <c r="P96" s="45">
        <v>94.7</v>
      </c>
      <c r="Q96" s="45">
        <v>0</v>
      </c>
      <c r="R96" s="45">
        <v>90.43</v>
      </c>
      <c r="S96" s="121" t="s">
        <v>432</v>
      </c>
      <c r="T96" s="121" t="s">
        <v>432</v>
      </c>
      <c r="U96" s="121" t="s">
        <v>432</v>
      </c>
      <c r="V96" s="121" t="s">
        <v>432</v>
      </c>
      <c r="W96" s="121" t="s">
        <v>432</v>
      </c>
      <c r="X96" s="121" t="s">
        <v>432</v>
      </c>
      <c r="Y96" s="121" t="s">
        <v>432</v>
      </c>
      <c r="Z96" s="45">
        <v>189.376</v>
      </c>
      <c r="AA96" s="122"/>
      <c r="AB96" s="122"/>
    </row>
    <row r="97" spans="1:28" x14ac:dyDescent="0.25">
      <c r="A97" s="86"/>
      <c r="B97" s="87"/>
      <c r="C97" s="88"/>
      <c r="D97" s="89"/>
      <c r="E97" s="90"/>
      <c r="F97" s="90"/>
      <c r="G97" s="90"/>
      <c r="H97" s="90"/>
      <c r="I97" s="90"/>
      <c r="J97" s="90"/>
      <c r="K97" s="90"/>
      <c r="L97" s="90"/>
      <c r="M97" s="90"/>
      <c r="N97" s="90"/>
      <c r="O97" s="90"/>
      <c r="P97" s="90"/>
      <c r="Q97" s="90"/>
      <c r="R97" s="90"/>
      <c r="S97" s="90"/>
      <c r="T97" s="90"/>
      <c r="U97" s="90"/>
      <c r="V97" s="90"/>
      <c r="W97" s="90"/>
      <c r="X97" s="90"/>
      <c r="Y97" s="90"/>
      <c r="Z97" s="90"/>
    </row>
    <row r="98" spans="1:28" x14ac:dyDescent="0.25">
      <c r="A98" s="91" t="s">
        <v>323</v>
      </c>
      <c r="B98" s="92" t="s">
        <v>298</v>
      </c>
      <c r="C98" s="93">
        <v>99244</v>
      </c>
      <c r="D98" s="44">
        <v>169.79999999999998</v>
      </c>
      <c r="E98" s="171">
        <v>0</v>
      </c>
      <c r="F98" s="95">
        <v>285.18400000000003</v>
      </c>
      <c r="G98" s="121" t="s">
        <v>432</v>
      </c>
      <c r="H98" s="121" t="s">
        <v>432</v>
      </c>
      <c r="I98" s="121" t="s">
        <v>432</v>
      </c>
      <c r="J98" s="121" t="s">
        <v>432</v>
      </c>
      <c r="K98" s="121" t="s">
        <v>432</v>
      </c>
      <c r="L98" s="121" t="s">
        <v>432</v>
      </c>
      <c r="M98" s="45">
        <v>0</v>
      </c>
      <c r="N98" s="121" t="s">
        <v>432</v>
      </c>
      <c r="O98" s="45">
        <v>0</v>
      </c>
      <c r="P98" s="45">
        <v>152.37</v>
      </c>
      <c r="Q98" s="45">
        <v>0</v>
      </c>
      <c r="R98" s="45">
        <v>128.22</v>
      </c>
      <c r="S98" s="121" t="s">
        <v>432</v>
      </c>
      <c r="T98" s="121" t="s">
        <v>432</v>
      </c>
      <c r="U98" s="121" t="s">
        <v>432</v>
      </c>
      <c r="V98" s="121" t="s">
        <v>432</v>
      </c>
      <c r="W98" s="121" t="s">
        <v>432</v>
      </c>
      <c r="X98" s="121" t="s">
        <v>432</v>
      </c>
      <c r="Y98" s="121" t="s">
        <v>432</v>
      </c>
      <c r="Z98" s="45">
        <v>285.18400000000003</v>
      </c>
      <c r="AA98" s="122"/>
      <c r="AB98" s="122"/>
    </row>
    <row r="99" spans="1:28" x14ac:dyDescent="0.25">
      <c r="A99" s="86"/>
      <c r="B99" s="87"/>
      <c r="C99" s="88"/>
      <c r="D99" s="89"/>
      <c r="E99" s="90"/>
      <c r="F99" s="90"/>
      <c r="G99" s="90"/>
      <c r="H99" s="90"/>
      <c r="I99" s="90"/>
      <c r="J99" s="90"/>
      <c r="K99" s="90"/>
      <c r="L99" s="90"/>
      <c r="M99" s="90"/>
      <c r="N99" s="90"/>
      <c r="O99" s="90"/>
      <c r="P99" s="90"/>
      <c r="Q99" s="90"/>
      <c r="R99" s="90"/>
      <c r="S99" s="90"/>
      <c r="T99" s="90"/>
      <c r="U99" s="90"/>
      <c r="V99" s="90"/>
      <c r="W99" s="90"/>
      <c r="X99" s="90"/>
      <c r="Y99" s="90"/>
      <c r="Z99" s="90"/>
    </row>
    <row r="100" spans="1:28" x14ac:dyDescent="0.25">
      <c r="A100" s="91" t="s">
        <v>324</v>
      </c>
      <c r="B100" s="92" t="s">
        <v>298</v>
      </c>
      <c r="C100" s="93">
        <v>99245</v>
      </c>
      <c r="D100" s="44">
        <v>219</v>
      </c>
      <c r="E100" s="171">
        <v>0</v>
      </c>
      <c r="F100" s="95">
        <v>348.03200000000004</v>
      </c>
      <c r="G100" s="121" t="s">
        <v>432</v>
      </c>
      <c r="H100" s="121" t="s">
        <v>432</v>
      </c>
      <c r="I100" s="121" t="s">
        <v>432</v>
      </c>
      <c r="J100" s="121" t="s">
        <v>432</v>
      </c>
      <c r="K100" s="121" t="s">
        <v>432</v>
      </c>
      <c r="L100" s="121" t="s">
        <v>432</v>
      </c>
      <c r="M100" s="45">
        <v>0</v>
      </c>
      <c r="N100" s="121" t="s">
        <v>432</v>
      </c>
      <c r="O100" s="45">
        <v>0</v>
      </c>
      <c r="P100" s="45">
        <v>188.5</v>
      </c>
      <c r="Q100" s="45">
        <v>0</v>
      </c>
      <c r="R100" s="45">
        <v>166.18</v>
      </c>
      <c r="S100" s="121" t="s">
        <v>432</v>
      </c>
      <c r="T100" s="121" t="s">
        <v>432</v>
      </c>
      <c r="U100" s="121" t="s">
        <v>432</v>
      </c>
      <c r="V100" s="121" t="s">
        <v>432</v>
      </c>
      <c r="W100" s="121" t="s">
        <v>432</v>
      </c>
      <c r="X100" s="121" t="s">
        <v>432</v>
      </c>
      <c r="Y100" s="121" t="s">
        <v>432</v>
      </c>
      <c r="Z100" s="45">
        <v>348.03200000000004</v>
      </c>
      <c r="AA100" s="122"/>
      <c r="AB100" s="122"/>
    </row>
    <row r="101" spans="1:28" x14ac:dyDescent="0.25">
      <c r="A101" s="86"/>
      <c r="B101" s="87"/>
      <c r="C101" s="88"/>
      <c r="D101" s="89"/>
      <c r="E101" s="90"/>
      <c r="F101" s="90"/>
      <c r="G101" s="90"/>
      <c r="H101" s="90"/>
      <c r="I101" s="90"/>
      <c r="J101" s="90"/>
      <c r="K101" s="90"/>
      <c r="L101" s="90"/>
      <c r="M101" s="90"/>
      <c r="N101" s="90"/>
      <c r="O101" s="90"/>
      <c r="P101" s="90"/>
      <c r="Q101" s="90"/>
      <c r="R101" s="90"/>
      <c r="S101" s="90"/>
      <c r="T101" s="90"/>
      <c r="U101" s="90"/>
      <c r="V101" s="90"/>
      <c r="W101" s="90"/>
      <c r="X101" s="90"/>
      <c r="Y101" s="90"/>
      <c r="Z101" s="90"/>
    </row>
    <row r="102" spans="1:28" x14ac:dyDescent="0.25">
      <c r="A102" s="113" t="s">
        <v>325</v>
      </c>
      <c r="B102" s="114"/>
      <c r="C102" s="115"/>
      <c r="D102" s="116"/>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row>
    <row r="103" spans="1:28" x14ac:dyDescent="0.25">
      <c r="A103" s="86"/>
      <c r="B103" s="87"/>
      <c r="C103" s="88"/>
      <c r="D103" s="89"/>
      <c r="E103" s="90"/>
      <c r="F103" s="90"/>
      <c r="G103" s="90"/>
      <c r="H103" s="90"/>
      <c r="I103" s="90"/>
      <c r="J103" s="90"/>
      <c r="K103" s="90"/>
      <c r="L103" s="90"/>
      <c r="M103" s="90"/>
      <c r="N103" s="90"/>
      <c r="O103" s="90"/>
      <c r="P103" s="90"/>
      <c r="Q103" s="90"/>
      <c r="R103" s="90"/>
      <c r="S103" s="90"/>
      <c r="T103" s="90"/>
      <c r="U103" s="90"/>
      <c r="V103" s="90"/>
      <c r="W103" s="90"/>
      <c r="X103" s="90"/>
      <c r="Y103" s="90"/>
      <c r="Z103" s="90"/>
    </row>
    <row r="104" spans="1:28" x14ac:dyDescent="0.25">
      <c r="A104" s="91" t="s">
        <v>326</v>
      </c>
      <c r="B104" s="92" t="s">
        <v>298</v>
      </c>
      <c r="C104" s="97" t="s">
        <v>327</v>
      </c>
      <c r="D104" s="44">
        <v>90</v>
      </c>
      <c r="E104" s="95">
        <v>24.42</v>
      </c>
      <c r="F104" s="95">
        <v>45.52</v>
      </c>
      <c r="G104" s="121" t="s">
        <v>432</v>
      </c>
      <c r="H104" s="121" t="s">
        <v>432</v>
      </c>
      <c r="I104" s="121" t="s">
        <v>432</v>
      </c>
      <c r="J104" s="121" t="s">
        <v>432</v>
      </c>
      <c r="K104" s="121" t="s">
        <v>432</v>
      </c>
      <c r="L104" s="121" t="s">
        <v>432</v>
      </c>
      <c r="M104" s="45">
        <v>24.42</v>
      </c>
      <c r="N104" s="121" t="s">
        <v>432</v>
      </c>
      <c r="O104" s="45">
        <v>24.42</v>
      </c>
      <c r="P104" s="45">
        <v>26.56</v>
      </c>
      <c r="Q104" s="45">
        <v>24.42</v>
      </c>
      <c r="R104" s="45">
        <v>42.85</v>
      </c>
      <c r="S104" s="121" t="s">
        <v>432</v>
      </c>
      <c r="T104" s="121" t="s">
        <v>432</v>
      </c>
      <c r="U104" s="121" t="s">
        <v>432</v>
      </c>
      <c r="V104" s="121" t="s">
        <v>432</v>
      </c>
      <c r="W104" s="121" t="s">
        <v>432</v>
      </c>
      <c r="X104" s="121" t="s">
        <v>432</v>
      </c>
      <c r="Y104" s="121" t="s">
        <v>432</v>
      </c>
      <c r="Z104" s="45">
        <v>45.52</v>
      </c>
      <c r="AA104" s="122"/>
      <c r="AB104" s="122"/>
    </row>
    <row r="105" spans="1:28" x14ac:dyDescent="0.25">
      <c r="A105" s="86"/>
      <c r="B105" s="87"/>
      <c r="C105" s="88"/>
      <c r="D105" s="89"/>
      <c r="E105" s="90"/>
      <c r="F105" s="90"/>
      <c r="G105" s="90"/>
      <c r="H105" s="90"/>
      <c r="I105" s="90"/>
      <c r="J105" s="90"/>
      <c r="K105" s="90"/>
      <c r="L105" s="90"/>
      <c r="M105" s="90"/>
      <c r="N105" s="90"/>
      <c r="O105" s="90"/>
      <c r="P105" s="90"/>
      <c r="Q105" s="90"/>
      <c r="R105" s="90"/>
      <c r="S105" s="90"/>
      <c r="T105" s="90"/>
      <c r="U105" s="90"/>
      <c r="V105" s="90"/>
      <c r="W105" s="90"/>
      <c r="X105" s="90"/>
      <c r="Y105" s="90"/>
      <c r="Z105" s="90"/>
    </row>
    <row r="106" spans="1:28" x14ac:dyDescent="0.25">
      <c r="A106" s="91" t="s">
        <v>328</v>
      </c>
      <c r="B106" s="92" t="s">
        <v>298</v>
      </c>
      <c r="C106" s="93">
        <v>99385</v>
      </c>
      <c r="D106" s="44">
        <v>115.8</v>
      </c>
      <c r="E106" s="171">
        <v>0</v>
      </c>
      <c r="F106" s="95">
        <v>202.78399999999999</v>
      </c>
      <c r="G106" s="121" t="s">
        <v>432</v>
      </c>
      <c r="H106" s="121" t="s">
        <v>432</v>
      </c>
      <c r="I106" s="121" t="s">
        <v>432</v>
      </c>
      <c r="J106" s="121" t="s">
        <v>432</v>
      </c>
      <c r="K106" s="121" t="s">
        <v>432</v>
      </c>
      <c r="L106" s="121" t="s">
        <v>432</v>
      </c>
      <c r="M106" s="45">
        <v>0</v>
      </c>
      <c r="N106" s="121" t="s">
        <v>432</v>
      </c>
      <c r="O106" s="45">
        <v>0</v>
      </c>
      <c r="P106" s="45">
        <v>97.09</v>
      </c>
      <c r="Q106" s="45">
        <v>0</v>
      </c>
      <c r="R106" s="45">
        <v>95.21</v>
      </c>
      <c r="S106" s="121" t="s">
        <v>432</v>
      </c>
      <c r="T106" s="121" t="s">
        <v>432</v>
      </c>
      <c r="U106" s="121" t="s">
        <v>432</v>
      </c>
      <c r="V106" s="121" t="s">
        <v>432</v>
      </c>
      <c r="W106" s="121" t="s">
        <v>432</v>
      </c>
      <c r="X106" s="121" t="s">
        <v>432</v>
      </c>
      <c r="Y106" s="121" t="s">
        <v>432</v>
      </c>
      <c r="Z106" s="45">
        <v>202.78399999999999</v>
      </c>
      <c r="AA106" s="122"/>
      <c r="AB106" s="122"/>
    </row>
    <row r="107" spans="1:28" x14ac:dyDescent="0.25">
      <c r="A107" s="101"/>
      <c r="B107" s="102"/>
      <c r="C107" s="103"/>
      <c r="D107" s="104"/>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row>
    <row r="108" spans="1:28" x14ac:dyDescent="0.25">
      <c r="A108" s="91" t="s">
        <v>329</v>
      </c>
      <c r="B108" s="92" t="s">
        <v>298</v>
      </c>
      <c r="C108" s="93">
        <v>99386</v>
      </c>
      <c r="D108" s="45">
        <v>139.79999999999998</v>
      </c>
      <c r="E108" s="171">
        <v>0</v>
      </c>
      <c r="F108" s="95">
        <v>235.45600000000002</v>
      </c>
      <c r="G108" s="121" t="s">
        <v>432</v>
      </c>
      <c r="H108" s="121" t="s">
        <v>432</v>
      </c>
      <c r="I108" s="121" t="s">
        <v>432</v>
      </c>
      <c r="J108" s="121" t="s">
        <v>432</v>
      </c>
      <c r="K108" s="121" t="s">
        <v>432</v>
      </c>
      <c r="L108" s="121" t="s">
        <v>432</v>
      </c>
      <c r="M108" s="45">
        <v>0</v>
      </c>
      <c r="N108" s="121" t="s">
        <v>432</v>
      </c>
      <c r="O108" s="45">
        <v>0</v>
      </c>
      <c r="P108" s="45">
        <v>117.82</v>
      </c>
      <c r="Q108" s="45">
        <v>0</v>
      </c>
      <c r="R108" s="45">
        <v>116.7</v>
      </c>
      <c r="S108" s="121" t="s">
        <v>432</v>
      </c>
      <c r="T108" s="121" t="s">
        <v>432</v>
      </c>
      <c r="U108" s="121" t="s">
        <v>432</v>
      </c>
      <c r="V108" s="121" t="s">
        <v>432</v>
      </c>
      <c r="W108" s="121" t="s">
        <v>432</v>
      </c>
      <c r="X108" s="121" t="s">
        <v>432</v>
      </c>
      <c r="Y108" s="121" t="s">
        <v>432</v>
      </c>
      <c r="Z108" s="45">
        <v>235.45600000000002</v>
      </c>
      <c r="AA108" s="122"/>
      <c r="AB108" s="122"/>
    </row>
  </sheetData>
  <mergeCells count="10">
    <mergeCell ref="G9:K9"/>
    <mergeCell ref="L9:R9"/>
    <mergeCell ref="S9:Z9"/>
    <mergeCell ref="D78:F78"/>
    <mergeCell ref="D80:F80"/>
    <mergeCell ref="D82:F82"/>
    <mergeCell ref="D84:F84"/>
    <mergeCell ref="D86:F86"/>
    <mergeCell ref="D88:F88"/>
    <mergeCell ref="D90:F90"/>
  </mergeCells>
  <hyperlinks>
    <hyperlink ref="A7" location="'START HERE'!A1" display="Return to Main Screen"/>
  </hyperlinks>
  <pageMargins left="0.7" right="0.7" top="0.75" bottom="0.75" header="0.3" footer="0.3"/>
  <pageSetup scale="2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33"/>
  <sheetViews>
    <sheetView zoomScale="90" zoomScaleNormal="90" workbookViewId="0">
      <pane ySplit="9" topLeftCell="A10" activePane="bottomLeft" state="frozen"/>
      <selection pane="bottomLeft" activeCell="A17" sqref="A17"/>
    </sheetView>
  </sheetViews>
  <sheetFormatPr defaultRowHeight="14.25" x14ac:dyDescent="0.25"/>
  <cols>
    <col min="1" max="1" width="80.28515625" style="22" customWidth="1"/>
    <col min="2" max="2" width="9.140625" style="22"/>
    <col min="3" max="3" width="29.140625" style="22" customWidth="1"/>
    <col min="4" max="29" width="12.7109375" style="22" customWidth="1"/>
    <col min="30" max="16384" width="9.140625" style="22"/>
  </cols>
  <sheetData>
    <row r="1" spans="1:29" x14ac:dyDescent="0.25">
      <c r="A1" s="19" t="s">
        <v>0</v>
      </c>
      <c r="B1" s="20"/>
      <c r="C1" s="21"/>
      <c r="D1" s="23"/>
      <c r="F1" s="23"/>
      <c r="I1" s="24"/>
      <c r="J1" s="24"/>
      <c r="K1" s="24"/>
      <c r="L1" s="24"/>
      <c r="M1" s="24"/>
      <c r="N1" s="24"/>
      <c r="O1" s="24"/>
      <c r="P1" s="24"/>
      <c r="Q1" s="24"/>
      <c r="R1" s="24"/>
      <c r="S1" s="24"/>
      <c r="T1" s="24"/>
      <c r="U1" s="24"/>
      <c r="V1" s="24"/>
      <c r="W1" s="24"/>
      <c r="X1" s="24"/>
      <c r="Y1" s="24"/>
      <c r="Z1" s="24"/>
      <c r="AA1" s="24"/>
      <c r="AB1" s="24"/>
    </row>
    <row r="2" spans="1:29" x14ac:dyDescent="0.25">
      <c r="A2" s="25" t="s">
        <v>433</v>
      </c>
      <c r="B2" s="26"/>
      <c r="D2" s="23"/>
      <c r="F2" s="23"/>
      <c r="I2" s="24"/>
      <c r="J2" s="24"/>
      <c r="K2" s="24"/>
      <c r="L2" s="24"/>
      <c r="M2" s="24"/>
      <c r="N2" s="24"/>
      <c r="O2" s="24"/>
      <c r="P2" s="24"/>
      <c r="Q2" s="24"/>
      <c r="R2" s="24"/>
      <c r="S2" s="24"/>
      <c r="T2" s="24"/>
      <c r="U2" s="24"/>
      <c r="V2" s="24"/>
      <c r="W2" s="24"/>
      <c r="X2" s="24"/>
      <c r="Y2" s="24"/>
      <c r="Z2" s="24"/>
      <c r="AA2" s="24"/>
      <c r="AB2" s="24"/>
    </row>
    <row r="3" spans="1:29" x14ac:dyDescent="0.25">
      <c r="A3" s="19" t="s">
        <v>428</v>
      </c>
      <c r="B3" s="26"/>
      <c r="D3" s="23"/>
      <c r="F3" s="23"/>
      <c r="I3" s="24" t="s">
        <v>1</v>
      </c>
      <c r="J3" s="24"/>
      <c r="K3" s="24"/>
      <c r="L3" s="24"/>
      <c r="M3" s="24"/>
      <c r="N3" s="24"/>
      <c r="O3" s="24"/>
      <c r="P3" s="24"/>
      <c r="Q3" s="24"/>
      <c r="R3" s="24"/>
      <c r="S3" s="24"/>
      <c r="T3" s="24"/>
      <c r="U3" s="24"/>
      <c r="V3" s="24"/>
      <c r="W3" s="24"/>
      <c r="X3" s="24"/>
      <c r="Y3" s="24"/>
      <c r="Z3" s="24"/>
      <c r="AA3" s="24"/>
      <c r="AB3" s="24"/>
    </row>
    <row r="4" spans="1:29" x14ac:dyDescent="0.25">
      <c r="A4" s="27"/>
      <c r="B4" s="26"/>
      <c r="D4" s="23"/>
      <c r="F4" s="23"/>
      <c r="I4" s="24"/>
      <c r="J4" s="24"/>
      <c r="K4" s="24"/>
      <c r="L4" s="24"/>
      <c r="M4" s="24"/>
      <c r="N4" s="24"/>
      <c r="O4" s="24"/>
      <c r="P4" s="24"/>
      <c r="Q4" s="24"/>
      <c r="R4" s="24"/>
      <c r="S4" s="24"/>
      <c r="T4" s="24"/>
      <c r="U4" s="24"/>
      <c r="V4" s="24"/>
      <c r="W4" s="24"/>
      <c r="X4" s="24"/>
      <c r="Y4" s="24"/>
      <c r="Z4" s="24"/>
      <c r="AA4" s="24"/>
      <c r="AB4" s="24"/>
    </row>
    <row r="5" spans="1:29" x14ac:dyDescent="0.25">
      <c r="A5" s="28"/>
      <c r="B5" s="26"/>
      <c r="D5" s="30"/>
      <c r="F5" s="23"/>
      <c r="I5" s="28" t="s">
        <v>2</v>
      </c>
      <c r="J5" s="24"/>
      <c r="K5" s="24"/>
      <c r="L5" s="24"/>
      <c r="M5" s="24"/>
      <c r="N5" s="24"/>
      <c r="O5" s="24"/>
      <c r="P5" s="24"/>
      <c r="Q5" s="24"/>
      <c r="R5" s="24"/>
      <c r="S5" s="24"/>
      <c r="T5" s="24"/>
      <c r="U5" s="24"/>
      <c r="V5" s="24"/>
      <c r="W5" s="24"/>
      <c r="X5" s="24"/>
      <c r="Y5" s="24"/>
      <c r="Z5" s="24"/>
      <c r="AA5" s="24"/>
      <c r="AB5" s="24"/>
    </row>
    <row r="6" spans="1:29" x14ac:dyDescent="0.25">
      <c r="A6" s="29" t="s">
        <v>3</v>
      </c>
      <c r="B6" s="26"/>
      <c r="D6" s="30"/>
      <c r="F6" s="30"/>
      <c r="I6" s="31" t="s">
        <v>1</v>
      </c>
      <c r="J6" s="24"/>
      <c r="K6" s="24"/>
      <c r="L6" s="24"/>
      <c r="M6" s="24"/>
      <c r="N6" s="24"/>
      <c r="O6" s="24"/>
      <c r="P6" s="24"/>
      <c r="Q6" s="24"/>
      <c r="R6" s="24"/>
      <c r="S6" s="24"/>
      <c r="T6" s="24"/>
      <c r="U6" s="24"/>
      <c r="V6" s="24"/>
      <c r="W6" s="24"/>
      <c r="X6" s="24"/>
      <c r="Y6" s="24"/>
      <c r="Z6" s="24"/>
      <c r="AA6" s="24"/>
      <c r="AB6" s="24"/>
    </row>
    <row r="7" spans="1:29" x14ac:dyDescent="0.25">
      <c r="A7" s="29"/>
      <c r="B7" s="26"/>
      <c r="D7" s="30"/>
      <c r="F7" s="30"/>
      <c r="I7" s="31"/>
      <c r="J7" s="24"/>
      <c r="K7" s="24"/>
      <c r="L7" s="24"/>
      <c r="M7" s="24"/>
      <c r="N7" s="24"/>
      <c r="O7" s="24"/>
      <c r="P7" s="24"/>
      <c r="Q7" s="24"/>
      <c r="R7" s="24"/>
      <c r="S7" s="24"/>
      <c r="T7" s="24"/>
      <c r="U7" s="24"/>
      <c r="V7" s="24"/>
      <c r="W7" s="24"/>
      <c r="X7" s="24"/>
      <c r="Y7" s="24"/>
      <c r="Z7" s="24"/>
      <c r="AA7" s="24"/>
      <c r="AB7" s="24"/>
    </row>
    <row r="8" spans="1:29" x14ac:dyDescent="0.25">
      <c r="A8" s="27"/>
      <c r="B8" s="27"/>
      <c r="D8" s="32"/>
      <c r="E8" s="22" t="s">
        <v>1</v>
      </c>
      <c r="G8" s="184" t="s">
        <v>4</v>
      </c>
      <c r="H8" s="185"/>
      <c r="I8" s="185"/>
      <c r="J8" s="185"/>
      <c r="K8" s="185"/>
      <c r="L8" s="185"/>
      <c r="M8" s="186"/>
      <c r="N8" s="184" t="s">
        <v>5</v>
      </c>
      <c r="O8" s="185"/>
      <c r="P8" s="185"/>
      <c r="Q8" s="185"/>
      <c r="R8" s="185"/>
      <c r="S8" s="185"/>
      <c r="T8" s="186"/>
      <c r="U8" s="184" t="s">
        <v>6</v>
      </c>
      <c r="V8" s="185"/>
      <c r="W8" s="185"/>
      <c r="X8" s="185"/>
      <c r="Y8" s="185"/>
      <c r="Z8" s="185"/>
      <c r="AA8" s="185"/>
      <c r="AB8" s="185"/>
      <c r="AC8" s="187"/>
    </row>
    <row r="9" spans="1:29" ht="71.25" x14ac:dyDescent="0.25">
      <c r="A9" s="33" t="s">
        <v>7</v>
      </c>
      <c r="B9" s="125" t="s">
        <v>393</v>
      </c>
      <c r="C9" s="126" t="s">
        <v>8</v>
      </c>
      <c r="D9" s="36" t="s">
        <v>10</v>
      </c>
      <c r="E9" s="36" t="s">
        <v>11</v>
      </c>
      <c r="F9" s="36" t="s">
        <v>12</v>
      </c>
      <c r="G9" s="18" t="s">
        <v>13</v>
      </c>
      <c r="H9" s="18" t="s">
        <v>14</v>
      </c>
      <c r="I9" s="18" t="s">
        <v>15</v>
      </c>
      <c r="J9" s="18" t="s">
        <v>16</v>
      </c>
      <c r="K9" s="18" t="s">
        <v>17</v>
      </c>
      <c r="L9" s="18" t="s">
        <v>394</v>
      </c>
      <c r="M9" s="18" t="s">
        <v>395</v>
      </c>
      <c r="N9" s="18" t="s">
        <v>396</v>
      </c>
      <c r="O9" s="18" t="s">
        <v>397</v>
      </c>
      <c r="P9" s="18" t="s">
        <v>20</v>
      </c>
      <c r="Q9" s="18" t="s">
        <v>21</v>
      </c>
      <c r="R9" s="18" t="s">
        <v>22</v>
      </c>
      <c r="S9" s="18" t="s">
        <v>23</v>
      </c>
      <c r="T9" s="18" t="s">
        <v>24</v>
      </c>
      <c r="U9" s="18" t="s">
        <v>25</v>
      </c>
      <c r="V9" s="18" t="s">
        <v>26</v>
      </c>
      <c r="W9" s="18" t="s">
        <v>27</v>
      </c>
      <c r="X9" s="18" t="s">
        <v>28</v>
      </c>
      <c r="Y9" s="18" t="s">
        <v>398</v>
      </c>
      <c r="Z9" s="18" t="s">
        <v>399</v>
      </c>
      <c r="AA9" s="18" t="s">
        <v>400</v>
      </c>
      <c r="AB9" s="18" t="s">
        <v>401</v>
      </c>
      <c r="AC9" s="18" t="s">
        <v>31</v>
      </c>
    </row>
    <row r="10" spans="1:29" x14ac:dyDescent="0.25">
      <c r="A10" s="127" t="s">
        <v>402</v>
      </c>
      <c r="B10" s="128"/>
      <c r="C10" s="129"/>
      <c r="D10" s="130"/>
      <c r="E10" s="130"/>
      <c r="F10" s="130"/>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row>
    <row r="11" spans="1:29" x14ac:dyDescent="0.25">
      <c r="A11" s="132" t="s">
        <v>403</v>
      </c>
      <c r="B11" s="133"/>
      <c r="C11" s="134"/>
      <c r="D11" s="135" t="s">
        <v>404</v>
      </c>
      <c r="E11" s="136">
        <v>2538</v>
      </c>
      <c r="F11" s="136">
        <v>2538</v>
      </c>
      <c r="G11" s="136" t="s">
        <v>287</v>
      </c>
      <c r="H11" s="136" t="s">
        <v>287</v>
      </c>
      <c r="I11" s="136" t="s">
        <v>287</v>
      </c>
      <c r="J11" s="136" t="s">
        <v>287</v>
      </c>
      <c r="K11" s="136" t="s">
        <v>287</v>
      </c>
      <c r="L11" s="136" t="s">
        <v>287</v>
      </c>
      <c r="M11" s="136" t="s">
        <v>287</v>
      </c>
      <c r="N11" s="136" t="s">
        <v>287</v>
      </c>
      <c r="O11" s="136" t="s">
        <v>287</v>
      </c>
      <c r="P11" s="136" t="s">
        <v>287</v>
      </c>
      <c r="Q11" s="136" t="s">
        <v>287</v>
      </c>
      <c r="R11" s="136" t="s">
        <v>287</v>
      </c>
      <c r="S11" s="136" t="s">
        <v>287</v>
      </c>
      <c r="T11" s="136" t="s">
        <v>287</v>
      </c>
      <c r="U11" s="136" t="s">
        <v>287</v>
      </c>
      <c r="V11" s="136" t="s">
        <v>287</v>
      </c>
      <c r="W11" s="136" t="s">
        <v>287</v>
      </c>
      <c r="X11" s="136" t="s">
        <v>287</v>
      </c>
      <c r="Y11" s="136" t="s">
        <v>287</v>
      </c>
      <c r="Z11" s="136">
        <v>2538</v>
      </c>
      <c r="AA11" s="136" t="s">
        <v>287</v>
      </c>
      <c r="AB11" s="136" t="s">
        <v>287</v>
      </c>
      <c r="AC11" s="136" t="s">
        <v>287</v>
      </c>
    </row>
    <row r="12" spans="1:29" x14ac:dyDescent="0.25">
      <c r="A12" s="137" t="s">
        <v>405</v>
      </c>
      <c r="B12" s="138"/>
      <c r="C12" s="139"/>
      <c r="D12" s="140"/>
      <c r="E12" s="141"/>
      <c r="F12" s="141"/>
      <c r="G12" s="141"/>
      <c r="H12" s="141"/>
      <c r="I12" s="141"/>
      <c r="J12" s="141"/>
      <c r="K12" s="141"/>
      <c r="L12" s="141"/>
      <c r="M12" s="141"/>
      <c r="N12" s="141"/>
      <c r="O12" s="141"/>
      <c r="P12" s="141"/>
      <c r="Q12" s="141"/>
      <c r="R12" s="141"/>
      <c r="S12" s="141"/>
      <c r="T12" s="141"/>
      <c r="U12" s="141"/>
      <c r="V12" s="141"/>
      <c r="W12" s="141"/>
      <c r="X12" s="141"/>
      <c r="Y12" s="141"/>
      <c r="Z12" s="141"/>
      <c r="AA12" s="142"/>
      <c r="AB12" s="142"/>
      <c r="AC12" s="142"/>
    </row>
    <row r="13" spans="1:29" ht="28.5" x14ac:dyDescent="0.25">
      <c r="A13" s="143" t="s">
        <v>406</v>
      </c>
      <c r="B13" s="144">
        <v>219</v>
      </c>
      <c r="C13" s="145" t="s">
        <v>407</v>
      </c>
      <c r="D13" s="188" t="s">
        <v>408</v>
      </c>
      <c r="E13" s="189"/>
      <c r="F13" s="190"/>
      <c r="G13" s="146"/>
      <c r="H13" s="146"/>
      <c r="I13" s="146"/>
      <c r="J13" s="146"/>
      <c r="K13" s="146"/>
      <c r="L13" s="146"/>
      <c r="M13" s="146"/>
      <c r="N13" s="146"/>
      <c r="O13" s="146"/>
      <c r="P13" s="146"/>
      <c r="Q13" s="146"/>
      <c r="R13" s="146"/>
      <c r="S13" s="147"/>
      <c r="T13" s="146"/>
      <c r="U13" s="146"/>
      <c r="V13" s="146"/>
      <c r="W13" s="146"/>
      <c r="X13" s="146"/>
      <c r="Y13" s="146"/>
      <c r="Z13" s="146"/>
      <c r="AA13" s="148"/>
      <c r="AB13" s="148"/>
      <c r="AC13" s="148"/>
    </row>
    <row r="14" spans="1:29" ht="28.5" x14ac:dyDescent="0.25">
      <c r="A14" s="143" t="s">
        <v>434</v>
      </c>
      <c r="B14" s="144">
        <v>216</v>
      </c>
      <c r="C14" s="145" t="s">
        <v>407</v>
      </c>
      <c r="D14" s="188" t="s">
        <v>408</v>
      </c>
      <c r="E14" s="189"/>
      <c r="F14" s="190"/>
      <c r="G14" s="146"/>
      <c r="H14" s="146"/>
      <c r="I14" s="146"/>
      <c r="J14" s="146"/>
      <c r="K14" s="146"/>
      <c r="L14" s="146"/>
      <c r="M14" s="146"/>
      <c r="N14" s="146"/>
      <c r="O14" s="146"/>
      <c r="P14" s="146"/>
      <c r="Q14" s="146"/>
      <c r="R14" s="146"/>
      <c r="S14" s="147"/>
      <c r="T14" s="146"/>
      <c r="U14" s="146"/>
      <c r="V14" s="146"/>
      <c r="W14" s="146"/>
      <c r="X14" s="146"/>
      <c r="Y14" s="146"/>
      <c r="Z14" s="146"/>
      <c r="AA14" s="149"/>
      <c r="AB14" s="149"/>
      <c r="AC14" s="149"/>
    </row>
    <row r="15" spans="1:29" x14ac:dyDescent="0.25">
      <c r="A15" s="150" t="s">
        <v>409</v>
      </c>
      <c r="B15" s="151"/>
      <c r="C15" s="152"/>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4"/>
      <c r="AB15" s="154"/>
      <c r="AC15" s="154"/>
    </row>
    <row r="16" spans="1:29" ht="28.5" x14ac:dyDescent="0.25">
      <c r="A16" s="143" t="s">
        <v>410</v>
      </c>
      <c r="B16" s="144">
        <v>473</v>
      </c>
      <c r="C16" s="145" t="s">
        <v>407</v>
      </c>
      <c r="D16" s="188" t="s">
        <v>408</v>
      </c>
      <c r="E16" s="189"/>
      <c r="F16" s="190"/>
      <c r="G16" s="146"/>
      <c r="H16" s="146"/>
      <c r="I16" s="146"/>
      <c r="J16" s="146"/>
      <c r="K16" s="146"/>
      <c r="L16" s="146"/>
      <c r="M16" s="146"/>
      <c r="N16" s="146"/>
      <c r="O16" s="146"/>
      <c r="P16" s="146"/>
      <c r="Q16" s="146"/>
      <c r="R16" s="146"/>
      <c r="S16" s="147"/>
      <c r="T16" s="146"/>
      <c r="U16" s="146"/>
      <c r="V16" s="146"/>
      <c r="W16" s="146"/>
      <c r="X16" s="146"/>
      <c r="Y16" s="146"/>
      <c r="Z16" s="146"/>
      <c r="AA16" s="149"/>
      <c r="AB16" s="149"/>
      <c r="AC16" s="149"/>
    </row>
    <row r="17" spans="1:29" ht="28.5" x14ac:dyDescent="0.25">
      <c r="A17" s="143" t="s">
        <v>435</v>
      </c>
      <c r="B17" s="144">
        <v>472</v>
      </c>
      <c r="C17" s="145" t="s">
        <v>407</v>
      </c>
      <c r="D17" s="188" t="s">
        <v>408</v>
      </c>
      <c r="E17" s="189"/>
      <c r="F17" s="190"/>
      <c r="G17" s="146"/>
      <c r="H17" s="146"/>
      <c r="I17" s="146"/>
      <c r="J17" s="146"/>
      <c r="K17" s="146"/>
      <c r="L17" s="146"/>
      <c r="M17" s="146"/>
      <c r="N17" s="146"/>
      <c r="O17" s="146"/>
      <c r="P17" s="146"/>
      <c r="Q17" s="146"/>
      <c r="R17" s="146"/>
      <c r="S17" s="147"/>
      <c r="T17" s="146"/>
      <c r="U17" s="146"/>
      <c r="V17" s="146"/>
      <c r="W17" s="146"/>
      <c r="X17" s="146"/>
      <c r="Y17" s="146"/>
      <c r="Z17" s="146"/>
      <c r="AA17" s="149"/>
      <c r="AB17" s="149"/>
      <c r="AC17" s="149"/>
    </row>
    <row r="18" spans="1:29" ht="28.5" x14ac:dyDescent="0.25">
      <c r="A18" s="143" t="s">
        <v>411</v>
      </c>
      <c r="B18" s="144">
        <v>460</v>
      </c>
      <c r="C18" s="145" t="s">
        <v>407</v>
      </c>
      <c r="D18" s="188" t="s">
        <v>408</v>
      </c>
      <c r="E18" s="189"/>
      <c r="F18" s="190"/>
      <c r="G18" s="146"/>
      <c r="H18" s="146"/>
      <c r="I18" s="146"/>
      <c r="J18" s="146"/>
      <c r="K18" s="146"/>
      <c r="L18" s="146"/>
      <c r="M18" s="146"/>
      <c r="N18" s="146"/>
      <c r="O18" s="146"/>
      <c r="P18" s="146"/>
      <c r="Q18" s="146"/>
      <c r="R18" s="146"/>
      <c r="S18" s="147"/>
      <c r="T18" s="146"/>
      <c r="U18" s="146"/>
      <c r="V18" s="146"/>
      <c r="W18" s="146"/>
      <c r="X18" s="146"/>
      <c r="Y18" s="146"/>
      <c r="Z18" s="146"/>
      <c r="AA18" s="149"/>
      <c r="AB18" s="149"/>
      <c r="AC18" s="149"/>
    </row>
    <row r="19" spans="1:29" x14ac:dyDescent="0.25">
      <c r="A19" s="150" t="s">
        <v>412</v>
      </c>
      <c r="B19" s="151"/>
      <c r="C19" s="152"/>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4"/>
      <c r="AB19" s="154"/>
      <c r="AC19" s="154"/>
    </row>
    <row r="20" spans="1:29" ht="28.5" x14ac:dyDescent="0.25">
      <c r="A20" s="143" t="s">
        <v>413</v>
      </c>
      <c r="B20" s="144">
        <v>470</v>
      </c>
      <c r="C20" s="145" t="s">
        <v>407</v>
      </c>
      <c r="D20" s="135" t="s">
        <v>404</v>
      </c>
      <c r="E20" s="136">
        <v>0</v>
      </c>
      <c r="F20" s="136">
        <v>27997.119900000002</v>
      </c>
      <c r="G20" s="146">
        <v>11135.326251840001</v>
      </c>
      <c r="H20" s="146">
        <v>11589.829364159999</v>
      </c>
      <c r="I20" s="146">
        <v>11362.577808</v>
      </c>
      <c r="J20" s="146">
        <v>11362.577808</v>
      </c>
      <c r="K20" s="146">
        <v>10794.448917600001</v>
      </c>
      <c r="L20" s="146">
        <v>0</v>
      </c>
      <c r="M20" s="146">
        <v>8116.67</v>
      </c>
      <c r="N20" s="146">
        <v>10558.313839</v>
      </c>
      <c r="O20" s="146">
        <v>10558.313839</v>
      </c>
      <c r="P20" s="146">
        <v>10558.313839</v>
      </c>
      <c r="Q20" s="146">
        <v>10558.313839</v>
      </c>
      <c r="R20" s="146">
        <v>10558.313839</v>
      </c>
      <c r="S20" s="146">
        <v>17737.967249519999</v>
      </c>
      <c r="T20" s="146">
        <v>10558.313839</v>
      </c>
      <c r="U20" s="147" t="s">
        <v>414</v>
      </c>
      <c r="V20" s="146">
        <v>23605.526600000001</v>
      </c>
      <c r="W20" s="146">
        <v>23369.8894</v>
      </c>
      <c r="X20" s="146">
        <v>22425.440300000002</v>
      </c>
      <c r="Y20" s="146">
        <v>18242.88</v>
      </c>
      <c r="Z20" s="146" t="s">
        <v>415</v>
      </c>
      <c r="AA20" s="146">
        <v>27997.119900000002</v>
      </c>
      <c r="AB20" s="146">
        <v>25859.2824</v>
      </c>
      <c r="AC20" s="146">
        <v>25859.2824</v>
      </c>
    </row>
    <row r="21" spans="1:29" ht="28.5" x14ac:dyDescent="0.25">
      <c r="A21" s="143" t="s">
        <v>436</v>
      </c>
      <c r="B21" s="144">
        <v>469</v>
      </c>
      <c r="C21" s="145" t="s">
        <v>407</v>
      </c>
      <c r="D21" s="188" t="s">
        <v>408</v>
      </c>
      <c r="E21" s="189"/>
      <c r="F21" s="190"/>
      <c r="G21" s="146"/>
      <c r="H21" s="146"/>
      <c r="I21" s="146"/>
      <c r="J21" s="146"/>
      <c r="K21" s="146"/>
      <c r="L21" s="146"/>
      <c r="M21" s="146"/>
      <c r="N21" s="146"/>
      <c r="O21" s="146"/>
      <c r="P21" s="146"/>
      <c r="Q21" s="146"/>
      <c r="R21" s="146"/>
      <c r="S21" s="147"/>
      <c r="T21" s="146"/>
      <c r="U21" s="146"/>
      <c r="V21" s="146"/>
      <c r="W21" s="146"/>
      <c r="X21" s="146"/>
      <c r="Y21" s="146"/>
      <c r="Z21" s="146"/>
      <c r="AA21" s="148"/>
      <c r="AB21" s="148"/>
      <c r="AC21" s="148"/>
    </row>
    <row r="22" spans="1:29" x14ac:dyDescent="0.25">
      <c r="A22" s="150" t="s">
        <v>416</v>
      </c>
      <c r="B22" s="151"/>
      <c r="C22" s="152"/>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4"/>
      <c r="AB22" s="154"/>
      <c r="AC22" s="154"/>
    </row>
    <row r="23" spans="1:29" ht="42.75" x14ac:dyDescent="0.25">
      <c r="A23" s="143" t="s">
        <v>417</v>
      </c>
      <c r="B23" s="144">
        <v>743</v>
      </c>
      <c r="C23" s="145" t="s">
        <v>407</v>
      </c>
      <c r="D23" s="135" t="s">
        <v>404</v>
      </c>
      <c r="E23" s="136">
        <v>4492.68</v>
      </c>
      <c r="F23" s="136">
        <v>16689.542400000002</v>
      </c>
      <c r="G23" s="146">
        <v>6637.9506278399995</v>
      </c>
      <c r="H23" s="146">
        <v>6908.8873881599993</v>
      </c>
      <c r="I23" s="146">
        <v>6773.4190079999998</v>
      </c>
      <c r="J23" s="146">
        <v>6773.4190079999998</v>
      </c>
      <c r="K23" s="146">
        <v>6434.7480575999998</v>
      </c>
      <c r="L23" s="146">
        <v>0</v>
      </c>
      <c r="M23" s="146">
        <v>4492.68</v>
      </c>
      <c r="N23" s="146">
        <v>6293.9840640000002</v>
      </c>
      <c r="O23" s="146">
        <v>6293.9840640000002</v>
      </c>
      <c r="P23" s="146">
        <v>6293.9840640000002</v>
      </c>
      <c r="Q23" s="146">
        <v>6293.9840640000002</v>
      </c>
      <c r="R23" s="146">
        <v>6293.9840640000002</v>
      </c>
      <c r="S23" s="146">
        <v>10573.89322752</v>
      </c>
      <c r="T23" s="146">
        <v>6293.9840640000002</v>
      </c>
      <c r="U23" s="147" t="s">
        <v>414</v>
      </c>
      <c r="V23" s="146">
        <v>14071.641600000001</v>
      </c>
      <c r="W23" s="146">
        <v>13931.1744</v>
      </c>
      <c r="X23" s="146">
        <v>13368.1728</v>
      </c>
      <c r="Y23" s="146">
        <v>10874.880000000001</v>
      </c>
      <c r="Z23" s="146" t="s">
        <v>415</v>
      </c>
      <c r="AA23" s="146">
        <v>16689.542400000002</v>
      </c>
      <c r="AB23" s="146">
        <v>15415.142400000001</v>
      </c>
      <c r="AC23" s="146">
        <v>15415.142400000001</v>
      </c>
    </row>
    <row r="24" spans="1:29" ht="42.75" x14ac:dyDescent="0.25">
      <c r="A24" s="143" t="s">
        <v>418</v>
      </c>
      <c r="B24" s="144">
        <v>742</v>
      </c>
      <c r="C24" s="145" t="s">
        <v>407</v>
      </c>
      <c r="D24" s="188" t="s">
        <v>408</v>
      </c>
      <c r="E24" s="189"/>
      <c r="F24" s="190"/>
      <c r="G24" s="146"/>
      <c r="H24" s="146"/>
      <c r="I24" s="146"/>
      <c r="J24" s="146"/>
      <c r="K24" s="146"/>
      <c r="L24" s="146"/>
      <c r="M24" s="146"/>
      <c r="N24" s="146"/>
      <c r="O24" s="146"/>
      <c r="P24" s="146"/>
      <c r="Q24" s="146"/>
      <c r="R24" s="146"/>
      <c r="S24" s="147"/>
      <c r="T24" s="146"/>
      <c r="U24" s="146"/>
      <c r="V24" s="146"/>
      <c r="W24" s="146"/>
      <c r="X24" s="146"/>
      <c r="Y24" s="146"/>
      <c r="Z24" s="146"/>
      <c r="AA24" s="148"/>
      <c r="AB24" s="148"/>
      <c r="AC24" s="148"/>
    </row>
    <row r="25" spans="1:29" x14ac:dyDescent="0.25">
      <c r="A25" s="150" t="s">
        <v>419</v>
      </c>
      <c r="B25" s="151"/>
      <c r="C25" s="152"/>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4"/>
      <c r="AB25" s="154"/>
      <c r="AC25" s="154"/>
    </row>
    <row r="26" spans="1:29" ht="28.5" x14ac:dyDescent="0.25">
      <c r="A26" s="132" t="s">
        <v>420</v>
      </c>
      <c r="B26" s="135">
        <v>788</v>
      </c>
      <c r="C26" s="145" t="s">
        <v>407</v>
      </c>
      <c r="D26" s="135" t="s">
        <v>404</v>
      </c>
      <c r="E26" s="136">
        <v>2932.7</v>
      </c>
      <c r="F26" s="136">
        <v>13074.064199999999</v>
      </c>
      <c r="G26" s="146">
        <v>5199.9623827199994</v>
      </c>
      <c r="H26" s="146">
        <v>5412.2057452799991</v>
      </c>
      <c r="I26" s="146">
        <v>5306.0840639999997</v>
      </c>
      <c r="J26" s="146">
        <v>5306.0840639999997</v>
      </c>
      <c r="K26" s="146">
        <v>5040.7798607999994</v>
      </c>
      <c r="L26" s="146">
        <v>0</v>
      </c>
      <c r="M26" s="146">
        <v>2932.7</v>
      </c>
      <c r="N26" s="146">
        <v>4930.5097619999997</v>
      </c>
      <c r="O26" s="146">
        <v>4930.5097619999997</v>
      </c>
      <c r="P26" s="146">
        <v>4930.5097619999997</v>
      </c>
      <c r="Q26" s="146">
        <v>4930.5097619999997</v>
      </c>
      <c r="R26" s="146">
        <v>4930.5097619999997</v>
      </c>
      <c r="S26" s="146">
        <v>8283.2564001599985</v>
      </c>
      <c r="T26" s="146">
        <v>4930.5097619999997</v>
      </c>
      <c r="U26" s="147" t="s">
        <v>414</v>
      </c>
      <c r="V26" s="146">
        <v>11023.282799999999</v>
      </c>
      <c r="W26" s="146">
        <v>10913.245199999999</v>
      </c>
      <c r="X26" s="146">
        <v>10472.207399999999</v>
      </c>
      <c r="Y26" s="146">
        <v>8519.0399999999991</v>
      </c>
      <c r="Z26" s="146" t="s">
        <v>415</v>
      </c>
      <c r="AA26" s="146">
        <v>13074.064199999999</v>
      </c>
      <c r="AB26" s="146" t="s">
        <v>421</v>
      </c>
      <c r="AC26" s="146" t="s">
        <v>421</v>
      </c>
    </row>
    <row r="27" spans="1:29" ht="28.5" x14ac:dyDescent="0.25">
      <c r="A27" s="132" t="s">
        <v>422</v>
      </c>
      <c r="B27" s="135">
        <v>807</v>
      </c>
      <c r="C27" s="145" t="s">
        <v>407</v>
      </c>
      <c r="D27" s="135" t="s">
        <v>404</v>
      </c>
      <c r="E27" s="136">
        <v>1882.08</v>
      </c>
      <c r="F27" s="136">
        <v>9463.0059000000001</v>
      </c>
      <c r="G27" s="146">
        <v>3763.7320694399996</v>
      </c>
      <c r="H27" s="146">
        <v>3917.3537865599997</v>
      </c>
      <c r="I27" s="146">
        <v>3840.5429279999998</v>
      </c>
      <c r="J27" s="146">
        <v>3840.5429279999998</v>
      </c>
      <c r="K27" s="146">
        <v>3648.5157815999996</v>
      </c>
      <c r="L27" s="146">
        <v>0</v>
      </c>
      <c r="M27" s="146">
        <v>1882.08</v>
      </c>
      <c r="N27" s="146">
        <v>3568.702299</v>
      </c>
      <c r="O27" s="146">
        <v>3568.702299</v>
      </c>
      <c r="P27" s="146">
        <v>3568.702299</v>
      </c>
      <c r="Q27" s="146">
        <v>3568.702299</v>
      </c>
      <c r="R27" s="146">
        <v>3568.702299</v>
      </c>
      <c r="S27" s="146">
        <v>5995.41986232</v>
      </c>
      <c r="T27" s="146">
        <v>3568.702299</v>
      </c>
      <c r="U27" s="147" t="s">
        <v>414</v>
      </c>
      <c r="V27" s="146">
        <v>7978.6505999999999</v>
      </c>
      <c r="W27" s="146">
        <v>7899.0054</v>
      </c>
      <c r="X27" s="146">
        <v>7579.7822999999999</v>
      </c>
      <c r="Y27" s="146">
        <v>6166.08</v>
      </c>
      <c r="Z27" s="146" t="s">
        <v>415</v>
      </c>
      <c r="AA27" s="146">
        <v>9463.0059000000001</v>
      </c>
      <c r="AB27" s="146" t="s">
        <v>421</v>
      </c>
      <c r="AC27" s="146" t="s">
        <v>421</v>
      </c>
    </row>
    <row r="28" spans="1:29" ht="15" thickBot="1" x14ac:dyDescent="0.3">
      <c r="A28" s="27"/>
      <c r="B28" s="26"/>
      <c r="D28" s="30"/>
      <c r="F28" s="110"/>
      <c r="G28" s="110"/>
      <c r="I28" s="155"/>
      <c r="J28" s="155"/>
      <c r="K28" s="155"/>
      <c r="L28" s="155"/>
      <c r="M28" s="155"/>
      <c r="N28" s="155"/>
      <c r="O28" s="155"/>
      <c r="P28" s="155"/>
      <c r="Q28" s="155"/>
      <c r="R28" s="155"/>
      <c r="S28" s="155"/>
      <c r="T28" s="155"/>
      <c r="U28" s="155"/>
      <c r="V28" s="155"/>
      <c r="W28" s="155"/>
      <c r="X28" s="155"/>
      <c r="Y28" s="155"/>
      <c r="Z28" s="155"/>
      <c r="AA28" s="155"/>
      <c r="AB28" s="155"/>
    </row>
    <row r="29" spans="1:29" x14ac:dyDescent="0.25">
      <c r="A29" s="156" t="s">
        <v>423</v>
      </c>
      <c r="B29" s="157"/>
    </row>
    <row r="30" spans="1:29" x14ac:dyDescent="0.25">
      <c r="A30" s="158" t="s">
        <v>424</v>
      </c>
      <c r="B30" s="159">
        <v>6404</v>
      </c>
    </row>
    <row r="31" spans="1:29" x14ac:dyDescent="0.25">
      <c r="A31" s="158" t="s">
        <v>425</v>
      </c>
      <c r="B31" s="159">
        <v>2000</v>
      </c>
    </row>
    <row r="32" spans="1:29" x14ac:dyDescent="0.25">
      <c r="A32" s="158" t="s">
        <v>426</v>
      </c>
      <c r="B32" s="159">
        <v>11207</v>
      </c>
    </row>
    <row r="33" spans="1:2" ht="15" thickBot="1" x14ac:dyDescent="0.3">
      <c r="A33" s="160" t="s">
        <v>427</v>
      </c>
      <c r="B33" s="161">
        <v>2400</v>
      </c>
    </row>
  </sheetData>
  <mergeCells count="10">
    <mergeCell ref="D16:F16"/>
    <mergeCell ref="D17:F17"/>
    <mergeCell ref="D18:F18"/>
    <mergeCell ref="D21:F21"/>
    <mergeCell ref="D24:F24"/>
    <mergeCell ref="G8:M8"/>
    <mergeCell ref="N8:T8"/>
    <mergeCell ref="U8:AC8"/>
    <mergeCell ref="D13:F13"/>
    <mergeCell ref="D14:F14"/>
  </mergeCells>
  <hyperlinks>
    <hyperlink ref="A6" location="'START HERE'!A1" display="Return to Main Screen"/>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START HERE</vt:lpstr>
      <vt:lpstr>Surgery</vt:lpstr>
      <vt:lpstr>Imaging</vt:lpstr>
      <vt:lpstr>Diagnostics</vt:lpstr>
      <vt:lpstr>Therapeutics</vt:lpstr>
      <vt:lpstr>Clinic Visits</vt:lpstr>
      <vt:lpstr>Inpatient</vt:lpstr>
      <vt:lpstr>'Clinic Visits'!Print_Area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Reagan</dc:creator>
  <cp:lastModifiedBy>templocal</cp:lastModifiedBy>
  <dcterms:created xsi:type="dcterms:W3CDTF">2022-04-06T14:13:21Z</dcterms:created>
  <dcterms:modified xsi:type="dcterms:W3CDTF">2022-09-26T17:40:31Z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20</vt:i4>
  </property>
  <property fmtid="{D5CDD505-2E9C-101B-9397-08002B2CF9AE}" pid="3" name="tabName">
    <vt:lpwstr>Updated Shoppables - September 2022</vt:lpwstr>
  </property>
  <property fmtid="{D5CDD505-2E9C-101B-9397-08002B2CF9AE}" pid="4" name="tabIndex">
    <vt:lpwstr>7008</vt:lpwstr>
  </property>
  <property fmtid="{D5CDD505-2E9C-101B-9397-08002B2CF9AE}" pid="5" name="workpaperIndex">
    <vt:lpwstr/>
  </property>
</Properties>
</file>